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1"/>
  </bookViews>
  <sheets>
    <sheet name="目录 " sheetId="1" r:id="rId1"/>
    <sheet name="海马（新）" sheetId="2" r:id="rId2"/>
  </sheets>
  <definedNames/>
  <calcPr fullCalcOnLoad="1"/>
</workbook>
</file>

<file path=xl/sharedStrings.xml><?xml version="1.0" encoding="utf-8"?>
<sst xmlns="http://schemas.openxmlformats.org/spreadsheetml/2006/main" count="578" uniqueCount="150">
  <si>
    <t>目  录</t>
  </si>
  <si>
    <r>
      <t xml:space="preserve">马 自 </t>
    </r>
    <r>
      <rPr>
        <b/>
        <sz val="15"/>
        <color indexed="10"/>
        <rFont val="楷体_GB2312"/>
        <family val="3"/>
      </rPr>
      <t>达</t>
    </r>
  </si>
  <si>
    <t>车型</t>
  </si>
  <si>
    <r>
      <t>原</t>
    </r>
    <r>
      <rPr>
        <sz val="10"/>
        <color indexed="12"/>
        <rFont val="宋体"/>
        <family val="0"/>
      </rPr>
      <t>厂</t>
    </r>
    <r>
      <rPr>
        <sz val="10"/>
        <color indexed="12"/>
        <rFont val="Dotum"/>
        <family val="2"/>
      </rPr>
      <t>色</t>
    </r>
    <r>
      <rPr>
        <sz val="10"/>
        <color indexed="12"/>
        <rFont val="宋体"/>
        <family val="0"/>
      </rPr>
      <t>号</t>
    </r>
  </si>
  <si>
    <r>
      <t>颜色名</t>
    </r>
    <r>
      <rPr>
        <sz val="10"/>
        <color indexed="12"/>
        <rFont val="宋体"/>
        <family val="0"/>
      </rPr>
      <t>称</t>
    </r>
  </si>
  <si>
    <r>
      <t xml:space="preserve">普 力 </t>
    </r>
    <r>
      <rPr>
        <sz val="11"/>
        <rFont val="宋体"/>
        <family val="0"/>
      </rPr>
      <t>马</t>
    </r>
  </si>
  <si>
    <t>紫珍珠</t>
  </si>
  <si>
    <r>
      <t>白</t>
    </r>
    <r>
      <rPr>
        <sz val="10"/>
        <rFont val="宋体"/>
        <family val="0"/>
      </rPr>
      <t>银</t>
    </r>
  </si>
  <si>
    <t>三代灰珍珠</t>
  </si>
  <si>
    <r>
      <t>橙</t>
    </r>
    <r>
      <rPr>
        <sz val="10"/>
        <rFont val="宋体"/>
        <family val="0"/>
      </rPr>
      <t>黄</t>
    </r>
    <r>
      <rPr>
        <sz val="10"/>
        <rFont val="Dotum"/>
        <family val="2"/>
      </rPr>
      <t>珍珠</t>
    </r>
  </si>
  <si>
    <r>
      <t>白</t>
    </r>
    <r>
      <rPr>
        <sz val="10"/>
        <rFont val="宋体"/>
        <family val="0"/>
      </rPr>
      <t>银</t>
    </r>
    <r>
      <rPr>
        <sz val="10"/>
        <rFont val="Dotum"/>
        <family val="2"/>
      </rPr>
      <t>-1</t>
    </r>
  </si>
  <si>
    <r>
      <t>白</t>
    </r>
    <r>
      <rPr>
        <sz val="10"/>
        <rFont val="宋体"/>
        <family val="0"/>
      </rPr>
      <t>银</t>
    </r>
    <r>
      <rPr>
        <sz val="10"/>
        <rFont val="Dotum"/>
        <family val="2"/>
      </rPr>
      <t>-2</t>
    </r>
  </si>
  <si>
    <r>
      <t>二代</t>
    </r>
    <r>
      <rPr>
        <sz val="10"/>
        <rFont val="宋体"/>
        <family val="0"/>
      </rPr>
      <t>黄银</t>
    </r>
  </si>
  <si>
    <t>海福星</t>
  </si>
  <si>
    <r>
      <t>古堡</t>
    </r>
    <r>
      <rPr>
        <sz val="10"/>
        <rFont val="宋体"/>
        <family val="0"/>
      </rPr>
      <t>兰</t>
    </r>
  </si>
  <si>
    <r>
      <t>白</t>
    </r>
    <r>
      <rPr>
        <sz val="10"/>
        <rFont val="宋体"/>
        <family val="0"/>
      </rPr>
      <t>银</t>
    </r>
    <r>
      <rPr>
        <sz val="10"/>
        <rFont val="Dotum"/>
        <family val="2"/>
      </rPr>
      <t>-偏</t>
    </r>
    <r>
      <rPr>
        <sz val="10"/>
        <rFont val="宋体"/>
        <family val="0"/>
      </rPr>
      <t>黄</t>
    </r>
  </si>
  <si>
    <r>
      <t>福美</t>
    </r>
    <r>
      <rPr>
        <sz val="10"/>
        <rFont val="宋体"/>
        <family val="0"/>
      </rPr>
      <t>莱</t>
    </r>
  </si>
  <si>
    <r>
      <t>福仕</t>
    </r>
    <r>
      <rPr>
        <sz val="10"/>
        <rFont val="宋体"/>
        <family val="0"/>
      </rPr>
      <t>达</t>
    </r>
  </si>
  <si>
    <t>黄银</t>
  </si>
  <si>
    <r>
      <t>古堡</t>
    </r>
    <r>
      <rPr>
        <sz val="10"/>
        <rFont val="宋体"/>
        <family val="0"/>
      </rPr>
      <t>蓝</t>
    </r>
  </si>
  <si>
    <t>黄银-1</t>
  </si>
  <si>
    <t>黄银-2</t>
  </si>
  <si>
    <t>黄银-3</t>
  </si>
  <si>
    <t>红珍珠</t>
  </si>
  <si>
    <t>N1P1</t>
  </si>
  <si>
    <t>深邃黑</t>
  </si>
  <si>
    <t>IS6</t>
  </si>
  <si>
    <r>
      <t>橘</t>
    </r>
    <r>
      <rPr>
        <sz val="10"/>
        <rFont val="宋体"/>
        <family val="0"/>
      </rPr>
      <t>红</t>
    </r>
    <r>
      <rPr>
        <sz val="10"/>
        <rFont val="Dotum"/>
        <family val="2"/>
      </rPr>
      <t>橙</t>
    </r>
  </si>
  <si>
    <t>OB1</t>
  </si>
  <si>
    <r>
      <t>光</t>
    </r>
    <r>
      <rPr>
        <sz val="10"/>
        <rFont val="宋体"/>
        <family val="0"/>
      </rPr>
      <t>辉红</t>
    </r>
  </si>
  <si>
    <t>N1P2</t>
  </si>
  <si>
    <t>珠光黑</t>
  </si>
  <si>
    <t>A2W</t>
  </si>
  <si>
    <t>亮白</t>
  </si>
  <si>
    <t>N9B2</t>
  </si>
  <si>
    <t>极地白</t>
  </si>
  <si>
    <t>22V</t>
  </si>
  <si>
    <r>
      <t>阳光</t>
    </r>
    <r>
      <rPr>
        <sz val="10"/>
        <rFont val="宋体"/>
        <family val="0"/>
      </rPr>
      <t>银</t>
    </r>
  </si>
  <si>
    <t>B4</t>
  </si>
  <si>
    <r>
      <t>深</t>
    </r>
    <r>
      <rPr>
        <sz val="10"/>
        <rFont val="宋体"/>
        <family val="0"/>
      </rPr>
      <t>蓝</t>
    </r>
  </si>
  <si>
    <t>8P1</t>
  </si>
  <si>
    <r>
      <t>玛瑙</t>
    </r>
    <r>
      <rPr>
        <sz val="10"/>
        <rFont val="宋体"/>
        <family val="0"/>
      </rPr>
      <t>红</t>
    </r>
  </si>
  <si>
    <t>N1B1</t>
  </si>
  <si>
    <t>时尚黑</t>
  </si>
  <si>
    <t>N9M1</t>
  </si>
  <si>
    <r>
      <t>星月</t>
    </r>
    <r>
      <rPr>
        <sz val="10"/>
        <rFont val="宋体"/>
        <family val="0"/>
      </rPr>
      <t>银</t>
    </r>
  </si>
  <si>
    <t>6M2</t>
  </si>
  <si>
    <r>
      <t>动感</t>
    </r>
    <r>
      <rPr>
        <sz val="10"/>
        <rFont val="宋体"/>
        <family val="0"/>
      </rPr>
      <t>蓝</t>
    </r>
  </si>
  <si>
    <t>6M3</t>
  </si>
  <si>
    <r>
      <t>冰河</t>
    </r>
    <r>
      <rPr>
        <sz val="10"/>
        <rFont val="宋体"/>
        <family val="0"/>
      </rPr>
      <t>蓝</t>
    </r>
  </si>
  <si>
    <t>24E</t>
  </si>
  <si>
    <r>
      <t>流沙</t>
    </r>
    <r>
      <rPr>
        <sz val="10"/>
        <rFont val="宋体"/>
        <family val="0"/>
      </rPr>
      <t>银</t>
    </r>
  </si>
  <si>
    <t>7P1</t>
  </si>
  <si>
    <t>梦幻紫</t>
  </si>
  <si>
    <t>1M1</t>
  </si>
  <si>
    <t>琥珀金</t>
  </si>
  <si>
    <t>铂金棕</t>
  </si>
  <si>
    <t>6P1</t>
  </si>
  <si>
    <r>
      <t>海洋</t>
    </r>
    <r>
      <rPr>
        <sz val="10"/>
        <rFont val="宋体"/>
        <family val="0"/>
      </rPr>
      <t>蓝</t>
    </r>
  </si>
  <si>
    <t>2B2</t>
  </si>
  <si>
    <r>
      <t xml:space="preserve"> 活力</t>
    </r>
    <r>
      <rPr>
        <sz val="10"/>
        <rFont val="宋体"/>
        <family val="0"/>
      </rPr>
      <t>黄</t>
    </r>
  </si>
  <si>
    <r>
      <t>海南马自达车系</t>
    </r>
    <r>
      <rPr>
        <b/>
        <sz val="10"/>
        <rFont val="宋体"/>
        <family val="0"/>
      </rPr>
      <t xml:space="preserve">(纯正油漆)    </t>
    </r>
    <r>
      <rPr>
        <b/>
        <sz val="10"/>
        <color indexed="17"/>
        <rFont val="宋体"/>
        <family val="0"/>
      </rPr>
      <t>（共计：38个配方）11-8月</t>
    </r>
  </si>
  <si>
    <t>东来涂料技术(上海)有限公司</t>
  </si>
  <si>
    <r>
      <t>注</t>
    </r>
    <r>
      <rPr>
        <b/>
        <sz val="10"/>
        <color indexed="10"/>
        <rFont val="宋体"/>
        <family val="0"/>
      </rPr>
      <t>：此配方合计数量可以随需要更改。以下配方会根据合计自动做相应的更改！</t>
    </r>
  </si>
  <si>
    <t>绿色字体为深圳分公司提供11-6月</t>
  </si>
  <si>
    <t>车型：</t>
  </si>
  <si>
    <t>新普力马</t>
  </si>
  <si>
    <t>普力马</t>
  </si>
  <si>
    <t>色号：</t>
  </si>
  <si>
    <t>名称：</t>
  </si>
  <si>
    <t>白银</t>
  </si>
  <si>
    <t>橙黄珍珠</t>
  </si>
  <si>
    <t>白银-1</t>
  </si>
  <si>
    <t>配方：</t>
  </si>
  <si>
    <t xml:space="preserve">M2818 </t>
  </si>
  <si>
    <t>M3149</t>
  </si>
  <si>
    <t>M2818</t>
  </si>
  <si>
    <t>P4210</t>
  </si>
  <si>
    <t>M3249</t>
  </si>
  <si>
    <t xml:space="preserve">M4020 </t>
  </si>
  <si>
    <t>M4020</t>
  </si>
  <si>
    <t>M3239</t>
  </si>
  <si>
    <t xml:space="preserve">M9655 </t>
  </si>
  <si>
    <t>M7653</t>
  </si>
  <si>
    <t>M5071</t>
  </si>
  <si>
    <t>M7933</t>
  </si>
  <si>
    <t xml:space="preserve">P4130 </t>
  </si>
  <si>
    <t>M4900</t>
  </si>
  <si>
    <t>M9655</t>
  </si>
  <si>
    <t>M5081</t>
  </si>
  <si>
    <t>M0616</t>
  </si>
  <si>
    <t xml:space="preserve">P4260 </t>
  </si>
  <si>
    <t>P4400</t>
  </si>
  <si>
    <t>M9645</t>
  </si>
  <si>
    <t>合计</t>
  </si>
  <si>
    <t>M4610</t>
  </si>
  <si>
    <t>M7263</t>
  </si>
  <si>
    <t>白银-2</t>
  </si>
  <si>
    <t>二代黄银</t>
  </si>
  <si>
    <t>古堡兰</t>
  </si>
  <si>
    <t>M3159</t>
  </si>
  <si>
    <t>M3139</t>
  </si>
  <si>
    <t>M5031</t>
  </si>
  <si>
    <t>M5621</t>
  </si>
  <si>
    <t>M4130</t>
  </si>
  <si>
    <t>M9625</t>
  </si>
  <si>
    <t>M9015</t>
  </si>
  <si>
    <t>M5941</t>
  </si>
  <si>
    <t>福美莱</t>
  </si>
  <si>
    <t>福仕达</t>
  </si>
  <si>
    <t>古堡蓝</t>
  </si>
  <si>
    <t>偏黄</t>
  </si>
  <si>
    <t>P4260</t>
  </si>
  <si>
    <t>海马</t>
  </si>
  <si>
    <t>M5611</t>
  </si>
  <si>
    <t>P4110</t>
  </si>
  <si>
    <t>M3319</t>
  </si>
  <si>
    <t>P4230</t>
  </si>
  <si>
    <t>M7013</t>
  </si>
  <si>
    <t>M5951</t>
  </si>
  <si>
    <t>橘红橙</t>
  </si>
  <si>
    <t>光辉红</t>
  </si>
  <si>
    <t>S6232</t>
  </si>
  <si>
    <t>S5041</t>
  </si>
  <si>
    <t>S4110</t>
  </si>
  <si>
    <t>S5031</t>
  </si>
  <si>
    <t>S9015</t>
  </si>
  <si>
    <t>S2018</t>
  </si>
  <si>
    <t>P4410</t>
  </si>
  <si>
    <t>S7203</t>
  </si>
  <si>
    <t>S7033</t>
  </si>
  <si>
    <t>S5051</t>
  </si>
  <si>
    <t>阳光银</t>
  </si>
  <si>
    <t>深蓝</t>
  </si>
  <si>
    <t>玛瑙红</t>
  </si>
  <si>
    <t>星月银</t>
  </si>
  <si>
    <t>P4100</t>
  </si>
  <si>
    <t>P4130</t>
  </si>
  <si>
    <t xml:space="preserve">M3249 </t>
  </si>
  <si>
    <t>动感蓝</t>
  </si>
  <si>
    <t>冰河蓝</t>
  </si>
  <si>
    <t>流沙银</t>
  </si>
  <si>
    <t>M7203</t>
  </si>
  <si>
    <t xml:space="preserve">海马 </t>
  </si>
  <si>
    <t>海洋蓝</t>
  </si>
  <si>
    <t xml:space="preserve"> 活力黄</t>
  </si>
  <si>
    <t>烘干面漆</t>
  </si>
  <si>
    <t>S7263</t>
  </si>
  <si>
    <t>M2058</t>
  </si>
  <si>
    <t>P4010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</si>
</sst>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0.0_ "/>
  </numFmts>
  <fonts count="47">
    <font>
      <sz val="12"/>
      <name val="宋体"/>
      <family val="0"/>
    </font>
    <font>
      <b/>
      <sz val="15"/>
      <color indexed="10"/>
      <name val="楷体_GB2312"/>
      <family val="3"/>
    </font>
    <font>
      <sz val="10"/>
      <color indexed="12"/>
      <name val="宋体"/>
      <family val="0"/>
    </font>
    <font>
      <sz val="10"/>
      <color indexed="12"/>
      <name val="Dotum"/>
      <family val="2"/>
    </font>
    <font>
      <sz val="11"/>
      <name val="宋体"/>
      <family val="0"/>
    </font>
    <font>
      <sz val="10"/>
      <name val="宋体"/>
      <family val="0"/>
    </font>
    <font>
      <sz val="10"/>
      <name val="Dotum"/>
      <family val="2"/>
    </font>
    <font>
      <b/>
      <sz val="10"/>
      <name val="宋体"/>
      <family val="0"/>
    </font>
    <font>
      <b/>
      <sz val="10"/>
      <color indexed="17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0"/>
      <color indexed="10"/>
      <name val="楷体_GB2312"/>
      <family val="3"/>
    </font>
    <font>
      <sz val="20"/>
      <color indexed="10"/>
      <name val="宋体"/>
      <family val="0"/>
    </font>
    <font>
      <b/>
      <sz val="10"/>
      <name val="Dotum"/>
      <family val="2"/>
    </font>
    <font>
      <b/>
      <sz val="9"/>
      <color indexed="12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21"/>
      <name val="宋体"/>
      <family val="0"/>
    </font>
    <font>
      <sz val="12"/>
      <name val="Dotum"/>
      <family val="2"/>
    </font>
    <font>
      <sz val="11"/>
      <name val="Dotum"/>
      <family val="2"/>
    </font>
    <font>
      <b/>
      <sz val="16"/>
      <color indexed="10"/>
      <name val="楷体_GB2312"/>
      <family val="3"/>
    </font>
    <font>
      <b/>
      <sz val="15"/>
      <color indexed="10"/>
      <name val="Dotum"/>
      <family val="2"/>
    </font>
    <font>
      <b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Dot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dashDotDot"/>
      <right style="thin"/>
      <top style="hair"/>
      <bottom>
        <color indexed="63"/>
      </bottom>
    </border>
    <border>
      <left style="dashDotDot"/>
      <right style="thin"/>
      <top style="hair"/>
      <bottom style="hair"/>
    </border>
    <border>
      <left style="dashDotDot"/>
      <right style="thin"/>
      <top>
        <color indexed="63"/>
      </top>
      <bottom style="hair"/>
    </border>
    <border>
      <left style="dashDotDot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/>
    </xf>
    <xf numFmtId="0" fontId="30" fillId="0" borderId="0" xfId="49" applyFont="1" applyFill="1" applyAlignment="1">
      <alignment horizontal="center"/>
      <protection/>
    </xf>
    <xf numFmtId="0" fontId="31" fillId="0" borderId="0" xfId="49" applyFont="1" applyFill="1" applyAlignment="1">
      <alignment horizontal="left"/>
      <protection/>
    </xf>
    <xf numFmtId="176" fontId="31" fillId="0" borderId="0" xfId="49" applyNumberFormat="1" applyFont="1" applyFill="1" applyAlignment="1">
      <alignment horizontal="center"/>
      <protection/>
    </xf>
    <xf numFmtId="176" fontId="5" fillId="0" borderId="0" xfId="49" applyNumberFormat="1" applyFont="1" applyFill="1" applyAlignment="1">
      <alignment horizontal="center"/>
      <protection/>
    </xf>
    <xf numFmtId="177" fontId="32" fillId="0" borderId="0" xfId="49" applyNumberFormat="1" applyFont="1" applyFill="1" applyAlignment="1">
      <alignment horizontal="right"/>
      <protection/>
    </xf>
    <xf numFmtId="178" fontId="5" fillId="0" borderId="0" xfId="52" applyNumberFormat="1" applyFont="1" applyFill="1" applyAlignment="1">
      <alignment horizontal="right"/>
      <protection/>
    </xf>
    <xf numFmtId="177" fontId="5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0" fontId="31" fillId="0" borderId="0" xfId="51" applyFont="1" applyFill="1" applyAlignment="1">
      <alignment horizontal="left"/>
      <protection/>
    </xf>
    <xf numFmtId="176" fontId="31" fillId="0" borderId="0" xfId="51" applyNumberFormat="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177" fontId="5" fillId="0" borderId="0" xfId="51" applyNumberFormat="1" applyFont="1" applyFill="1" applyAlignment="1">
      <alignment horizontal="center"/>
      <protection/>
    </xf>
    <xf numFmtId="177" fontId="31" fillId="0" borderId="0" xfId="51" applyNumberFormat="1" applyFont="1" applyFill="1" applyAlignment="1">
      <alignment horizontal="left" vertical="center"/>
      <protection/>
    </xf>
    <xf numFmtId="177" fontId="32" fillId="0" borderId="0" xfId="51" applyNumberFormat="1" applyFont="1" applyFill="1" applyAlignment="1">
      <alignment horizontal="right"/>
      <protection/>
    </xf>
    <xf numFmtId="177" fontId="5" fillId="0" borderId="0" xfId="51" applyNumberFormat="1" applyFont="1" applyFill="1" applyAlignment="1">
      <alignment horizontal="center" vertical="center"/>
      <protection/>
    </xf>
    <xf numFmtId="177" fontId="32" fillId="0" borderId="0" xfId="51" applyNumberFormat="1" applyFont="1" applyFill="1" applyAlignment="1">
      <alignment horizontal="right" vertical="center"/>
      <protection/>
    </xf>
    <xf numFmtId="177" fontId="5" fillId="0" borderId="0" xfId="51" applyNumberFormat="1" applyFont="1" applyFill="1" applyAlignment="1">
      <alignment horizontal="right" vertical="center"/>
      <protection/>
    </xf>
    <xf numFmtId="177" fontId="5" fillId="0" borderId="0" xfId="51" applyNumberFormat="1" applyFont="1" applyFill="1">
      <alignment/>
      <protection/>
    </xf>
    <xf numFmtId="0" fontId="2" fillId="0" borderId="0" xfId="51" applyFont="1" applyFill="1" applyAlignment="1">
      <alignment horizontal="right"/>
      <protection/>
    </xf>
    <xf numFmtId="0" fontId="5" fillId="0" borderId="0" xfId="51" applyFont="1" applyFill="1">
      <alignment/>
      <protection/>
    </xf>
    <xf numFmtId="177" fontId="31" fillId="0" borderId="0" xfId="51" applyNumberFormat="1" applyFont="1" applyFill="1" applyAlignment="1">
      <alignment horizontal="left"/>
      <protection/>
    </xf>
    <xf numFmtId="177" fontId="31" fillId="0" borderId="0" xfId="51" applyNumberFormat="1" applyFont="1" applyFill="1" applyAlignment="1">
      <alignment horizontal="center"/>
      <protection/>
    </xf>
    <xf numFmtId="0" fontId="31" fillId="0" borderId="0" xfId="51" applyFont="1" applyFill="1" applyAlignment="1">
      <alignment horizontal="left" vertical="center"/>
      <protection/>
    </xf>
    <xf numFmtId="176" fontId="5" fillId="0" borderId="0" xfId="51" applyNumberFormat="1" applyFont="1" applyFill="1" applyAlignment="1">
      <alignment horizontal="center" vertical="center"/>
      <protection/>
    </xf>
    <xf numFmtId="176" fontId="31" fillId="0" borderId="0" xfId="51" applyNumberFormat="1" applyFont="1" applyFill="1" applyAlignment="1">
      <alignment horizontal="center" vertical="center"/>
      <protection/>
    </xf>
    <xf numFmtId="177" fontId="2" fillId="0" borderId="0" xfId="51" applyNumberFormat="1" applyFont="1" applyFill="1" applyAlignment="1">
      <alignment horizontal="right" vertical="center"/>
      <protection/>
    </xf>
    <xf numFmtId="0" fontId="5" fillId="0" borderId="0" xfId="51" applyFont="1" applyFill="1" applyAlignment="1">
      <alignment horizontal="right"/>
      <protection/>
    </xf>
    <xf numFmtId="0" fontId="31" fillId="0" borderId="0" xfId="50" applyFont="1" applyFill="1" applyAlignment="1">
      <alignment horizontal="left"/>
      <protection/>
    </xf>
    <xf numFmtId="176" fontId="31" fillId="0" borderId="0" xfId="50" applyNumberFormat="1" applyFont="1" applyFill="1" applyAlignment="1">
      <alignment horizontal="center"/>
      <protection/>
    </xf>
    <xf numFmtId="177" fontId="2" fillId="0" borderId="0" xfId="50" applyNumberFormat="1" applyFont="1" applyFill="1" applyAlignment="1">
      <alignment horizontal="right"/>
      <protection/>
    </xf>
    <xf numFmtId="0" fontId="5" fillId="0" borderId="0" xfId="50" applyFont="1" applyFill="1" applyAlignment="1">
      <alignment horizontal="center"/>
      <protection/>
    </xf>
    <xf numFmtId="0" fontId="0" fillId="0" borderId="0" xfId="48">
      <alignment vertical="center"/>
      <protection/>
    </xf>
    <xf numFmtId="0" fontId="33" fillId="4" borderId="10" xfId="48" applyFont="1" applyFill="1" applyBorder="1" applyAlignment="1">
      <alignment horizontal="right" vertical="center" wrapText="1"/>
      <protection/>
    </xf>
    <xf numFmtId="0" fontId="34" fillId="0" borderId="0" xfId="48" applyFont="1" applyAlignment="1">
      <alignment horizontal="center" vertical="center"/>
      <protection/>
    </xf>
    <xf numFmtId="0" fontId="33" fillId="4" borderId="11" xfId="48" applyFont="1" applyFill="1" applyBorder="1" applyAlignment="1">
      <alignment horizontal="right" vertical="center" wrapText="1"/>
      <protection/>
    </xf>
    <xf numFmtId="0" fontId="35" fillId="4" borderId="12" xfId="54" applyNumberFormat="1" applyFont="1" applyFill="1" applyBorder="1" applyAlignment="1">
      <alignment horizontal="center"/>
      <protection/>
    </xf>
    <xf numFmtId="176" fontId="6" fillId="0" borderId="13" xfId="54" applyNumberFormat="1" applyFont="1" applyFill="1" applyBorder="1" applyAlignment="1">
      <alignment horizontal="center"/>
      <protection/>
    </xf>
    <xf numFmtId="177" fontId="5" fillId="0" borderId="0" xfId="47" applyNumberFormat="1" applyFont="1" applyBorder="1">
      <alignment/>
      <protection/>
    </xf>
    <xf numFmtId="177" fontId="32" fillId="0" borderId="0" xfId="47" applyNumberFormat="1" applyFont="1" applyBorder="1" applyAlignment="1">
      <alignment horizontal="right"/>
      <protection/>
    </xf>
    <xf numFmtId="0" fontId="0" fillId="0" borderId="0" xfId="46">
      <alignment vertical="center"/>
      <protection/>
    </xf>
    <xf numFmtId="0" fontId="36" fillId="0" borderId="0" xfId="53" applyFont="1" applyFill="1" applyBorder="1" applyAlignment="1">
      <alignment horizontal="left"/>
      <protection/>
    </xf>
    <xf numFmtId="178" fontId="5" fillId="0" borderId="0" xfId="47" applyNumberFormat="1" applyFont="1" applyBorder="1">
      <alignment/>
      <protection/>
    </xf>
    <xf numFmtId="0" fontId="10" fillId="0" borderId="0" xfId="54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31" fillId="0" borderId="0" xfId="53" applyFont="1" applyFill="1" applyBorder="1" applyAlignment="1">
      <alignment horizontal="left"/>
      <protection/>
    </xf>
    <xf numFmtId="0" fontId="37" fillId="0" borderId="0" xfId="42" applyFont="1">
      <alignment vertical="center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177" fontId="5" fillId="0" borderId="0" xfId="47" applyNumberFormat="1" applyFont="1" applyBorder="1" applyAlignment="1">
      <alignment horizontal="right"/>
      <protection/>
    </xf>
    <xf numFmtId="177" fontId="0" fillId="0" borderId="0" xfId="54" applyNumberFormat="1" applyFont="1">
      <alignment/>
      <protection/>
    </xf>
    <xf numFmtId="0" fontId="0" fillId="0" borderId="0" xfId="43" applyBorder="1">
      <alignment vertical="center"/>
      <protection/>
    </xf>
    <xf numFmtId="49" fontId="32" fillId="0" borderId="0" xfId="47" applyNumberFormat="1" applyFont="1" applyBorder="1" applyAlignment="1">
      <alignment horizontal="right"/>
      <protection/>
    </xf>
    <xf numFmtId="177" fontId="32" fillId="0" borderId="0" xfId="45" applyNumberFormat="1" applyFont="1" applyAlignment="1">
      <alignment horizontal="right" vertical="center"/>
      <protection/>
    </xf>
    <xf numFmtId="0" fontId="5" fillId="0" borderId="0" xfId="45" applyFont="1" applyBorder="1" applyAlignment="1">
      <alignment horizontal="right" vertical="center"/>
      <protection/>
    </xf>
    <xf numFmtId="0" fontId="2" fillId="0" borderId="0" xfId="45" applyFont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0" xfId="43">
      <alignment vertical="center"/>
      <protection/>
    </xf>
    <xf numFmtId="177" fontId="32" fillId="0" borderId="0" xfId="47" applyNumberFormat="1" applyFont="1" applyFill="1" applyBorder="1" applyAlignment="1">
      <alignment horizontal="right"/>
      <protection/>
    </xf>
    <xf numFmtId="0" fontId="0" fillId="0" borderId="0" xfId="43" applyFill="1">
      <alignment vertical="center"/>
      <protection/>
    </xf>
    <xf numFmtId="177" fontId="5" fillId="0" borderId="0" xfId="47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38" fillId="0" borderId="0" xfId="48" applyNumberFormat="1" applyFont="1" applyFill="1" applyAlignment="1">
      <alignment horizontal="center" vertical="center"/>
      <protection/>
    </xf>
    <xf numFmtId="177" fontId="2" fillId="0" borderId="0" xfId="54" applyNumberFormat="1" applyFont="1" applyBorder="1" applyAlignment="1">
      <alignment horizontal="right" wrapText="1"/>
      <protection/>
    </xf>
    <xf numFmtId="49" fontId="3" fillId="24" borderId="14" xfId="48" applyNumberFormat="1" applyFont="1" applyFill="1" applyBorder="1" applyAlignment="1">
      <alignment horizontal="center" vertical="center" wrapText="1"/>
      <protection/>
    </xf>
    <xf numFmtId="177" fontId="6" fillId="0" borderId="15" xfId="51" applyNumberFormat="1" applyFont="1" applyFill="1" applyBorder="1" applyAlignment="1">
      <alignment horizontal="center"/>
      <protection/>
    </xf>
    <xf numFmtId="176" fontId="35" fillId="0" borderId="13" xfId="50" applyNumberFormat="1" applyFont="1" applyFill="1" applyBorder="1" applyAlignment="1">
      <alignment horizontal="center"/>
      <protection/>
    </xf>
    <xf numFmtId="0" fontId="3" fillId="24" borderId="16" xfId="48" applyFont="1" applyFill="1" applyBorder="1" applyAlignment="1">
      <alignment horizontal="center" vertical="center" wrapText="1"/>
      <protection/>
    </xf>
    <xf numFmtId="0" fontId="3" fillId="24" borderId="17" xfId="48" applyFont="1" applyFill="1" applyBorder="1" applyAlignment="1">
      <alignment horizontal="center" vertical="center" wrapText="1"/>
      <protection/>
    </xf>
    <xf numFmtId="0" fontId="6" fillId="0" borderId="13" xfId="51" applyNumberFormat="1" applyFont="1" applyFill="1" applyBorder="1" applyAlignment="1">
      <alignment horizontal="center"/>
      <protection/>
    </xf>
    <xf numFmtId="177" fontId="6" fillId="0" borderId="18" xfId="51" applyNumberFormat="1" applyFont="1" applyFill="1" applyBorder="1" applyAlignment="1">
      <alignment horizontal="center"/>
      <protection/>
    </xf>
    <xf numFmtId="0" fontId="35" fillId="0" borderId="13" xfId="49" applyFont="1" applyFill="1" applyBorder="1" applyAlignment="1">
      <alignment horizontal="center"/>
      <protection/>
    </xf>
    <xf numFmtId="0" fontId="35" fillId="0" borderId="13" xfId="49" applyFont="1" applyFill="1" applyBorder="1" applyAlignment="1">
      <alignment horizontal="center" vertical="center"/>
      <protection/>
    </xf>
    <xf numFmtId="49" fontId="6" fillId="0" borderId="13" xfId="48" applyNumberFormat="1" applyFont="1" applyFill="1" applyBorder="1" applyAlignment="1">
      <alignment horizontal="center" vertical="center"/>
      <protection/>
    </xf>
    <xf numFmtId="176" fontId="0" fillId="0" borderId="0" xfId="44" applyNumberFormat="1">
      <alignment vertical="center"/>
      <protection/>
    </xf>
    <xf numFmtId="0" fontId="0" fillId="0" borderId="0" xfId="41">
      <alignment vertical="center"/>
      <protection/>
    </xf>
    <xf numFmtId="178" fontId="0" fillId="0" borderId="0" xfId="41" applyNumberFormat="1">
      <alignment vertical="center"/>
      <protection/>
    </xf>
    <xf numFmtId="178" fontId="31" fillId="0" borderId="0" xfId="41" applyNumberFormat="1" applyFont="1" applyFill="1" applyBorder="1" applyAlignment="1">
      <alignment horizontal="center"/>
      <protection/>
    </xf>
    <xf numFmtId="178" fontId="0" fillId="0" borderId="0" xfId="41" applyNumberFormat="1" applyFill="1">
      <alignment vertical="center"/>
      <protection/>
    </xf>
    <xf numFmtId="178" fontId="30" fillId="0" borderId="0" xfId="41" applyNumberFormat="1" applyFont="1">
      <alignment vertical="center"/>
      <protection/>
    </xf>
    <xf numFmtId="178" fontId="39" fillId="0" borderId="0" xfId="41" applyNumberFormat="1" applyFont="1">
      <alignment vertical="center"/>
      <protection/>
    </xf>
    <xf numFmtId="0" fontId="2" fillId="0" borderId="0" xfId="55" applyFont="1" applyAlignment="1">
      <alignment horizontal="right"/>
      <protection/>
    </xf>
    <xf numFmtId="178" fontId="38" fillId="0" borderId="0" xfId="41" applyNumberFormat="1" applyFont="1">
      <alignment vertical="center"/>
      <protection/>
    </xf>
    <xf numFmtId="178" fontId="30" fillId="0" borderId="0" xfId="41" applyNumberFormat="1" applyFont="1" applyAlignment="1">
      <alignment horizontal="right" vertical="center"/>
      <protection/>
    </xf>
    <xf numFmtId="178" fontId="39" fillId="0" borderId="0" xfId="41" applyNumberFormat="1" applyFont="1" applyAlignment="1">
      <alignment horizontal="right" vertical="center"/>
      <protection/>
    </xf>
    <xf numFmtId="178" fontId="39" fillId="0" borderId="0" xfId="41" applyNumberFormat="1" applyFont="1" applyFill="1" applyAlignment="1">
      <alignment horizontal="right" vertical="center"/>
      <protection/>
    </xf>
    <xf numFmtId="178" fontId="30" fillId="0" borderId="0" xfId="41" applyNumberFormat="1" applyFont="1" applyFill="1" applyAlignment="1">
      <alignment horizontal="right" vertical="center"/>
      <protection/>
    </xf>
    <xf numFmtId="178" fontId="30" fillId="0" borderId="0" xfId="41" applyNumberFormat="1" applyFont="1" applyFill="1">
      <alignment vertical="center"/>
      <protection/>
    </xf>
    <xf numFmtId="178" fontId="39" fillId="0" borderId="0" xfId="41" applyNumberFormat="1" applyFont="1" applyFill="1">
      <alignment vertical="center"/>
      <protection/>
    </xf>
    <xf numFmtId="0" fontId="5" fillId="0" borderId="0" xfId="55" applyFont="1" applyAlignment="1">
      <alignment horizontal="right"/>
      <protection/>
    </xf>
    <xf numFmtId="0" fontId="0" fillId="0" borderId="0" xfId="55" applyFont="1" applyAlignment="1">
      <alignment horizontal="right"/>
      <protection/>
    </xf>
    <xf numFmtId="179" fontId="5" fillId="0" borderId="0" xfId="55" applyNumberFormat="1" applyFont="1" applyAlignment="1">
      <alignment horizontal="right"/>
      <protection/>
    </xf>
    <xf numFmtId="178" fontId="40" fillId="0" borderId="0" xfId="41" applyNumberFormat="1" applyFont="1" applyAlignment="1">
      <alignment horizontal="right" vertical="center"/>
      <protection/>
    </xf>
    <xf numFmtId="176" fontId="41" fillId="0" borderId="0" xfId="51" applyNumberFormat="1" applyFont="1" applyFill="1" applyAlignment="1">
      <alignment horizontal="right"/>
      <protection/>
    </xf>
    <xf numFmtId="179" fontId="41" fillId="0" borderId="0" xfId="51" applyNumberFormat="1" applyFont="1" applyFill="1" applyAlignment="1">
      <alignment horizontal="right"/>
      <protection/>
    </xf>
    <xf numFmtId="177" fontId="41" fillId="0" borderId="0" xfId="51" applyNumberFormat="1" applyFont="1" applyFill="1" applyAlignment="1">
      <alignment horizontal="right"/>
      <protection/>
    </xf>
    <xf numFmtId="177" fontId="41" fillId="0" borderId="0" xfId="52" applyNumberFormat="1" applyFont="1" applyFill="1" applyAlignment="1">
      <alignment horizontal="right"/>
      <protection/>
    </xf>
    <xf numFmtId="177" fontId="41" fillId="0" borderId="0" xfId="51" applyNumberFormat="1" applyFont="1" applyFill="1" applyAlignment="1">
      <alignment/>
      <protection/>
    </xf>
    <xf numFmtId="178" fontId="41" fillId="0" borderId="0" xfId="52" applyNumberFormat="1" applyFont="1" applyFill="1" applyAlignment="1">
      <alignment horizontal="right"/>
      <protection/>
    </xf>
    <xf numFmtId="177" fontId="41" fillId="0" borderId="0" xfId="52" applyNumberFormat="1" applyFont="1" applyFill="1" applyBorder="1" applyAlignment="1">
      <alignment horizontal="right"/>
      <protection/>
    </xf>
    <xf numFmtId="178" fontId="31" fillId="0" borderId="0" xfId="41" applyNumberFormat="1" applyFont="1" applyFill="1" applyBorder="1" applyAlignment="1">
      <alignment horizontal="right"/>
      <protection/>
    </xf>
    <xf numFmtId="178" fontId="8" fillId="0" borderId="0" xfId="41" applyNumberFormat="1" applyFont="1" applyFill="1" applyBorder="1" applyAlignment="1">
      <alignment/>
      <protection/>
    </xf>
    <xf numFmtId="177" fontId="32" fillId="0" borderId="0" xfId="51" applyNumberFormat="1" applyFont="1" applyFill="1" applyAlignment="1">
      <alignment vertical="center"/>
      <protection/>
    </xf>
    <xf numFmtId="176" fontId="31" fillId="0" borderId="0" xfId="51" applyNumberFormat="1" applyFont="1" applyFill="1" applyAlignment="1">
      <alignment horizontal="left"/>
      <protection/>
    </xf>
    <xf numFmtId="177" fontId="2" fillId="0" borderId="0" xfId="51" applyNumberFormat="1" applyFont="1" applyFill="1" applyAlignment="1">
      <alignment horizontal="center"/>
      <protection/>
    </xf>
    <xf numFmtId="49" fontId="42" fillId="0" borderId="13" xfId="48" applyNumberFormat="1" applyFont="1" applyFill="1" applyBorder="1" applyAlignment="1">
      <alignment horizontal="center" vertical="center"/>
      <protection/>
    </xf>
    <xf numFmtId="0" fontId="42" fillId="0" borderId="0" xfId="48" applyFont="1" applyAlignment="1">
      <alignment horizontal="center" vertical="center"/>
      <protection/>
    </xf>
    <xf numFmtId="49" fontId="42" fillId="0" borderId="0" xfId="48" applyNumberFormat="1" applyFont="1" applyAlignment="1">
      <alignment horizontal="center" vertical="center"/>
      <protection/>
    </xf>
    <xf numFmtId="177" fontId="6" fillId="0" borderId="0" xfId="51" applyNumberFormat="1" applyFont="1" applyFill="1" applyAlignment="1">
      <alignment horizontal="center"/>
      <protection/>
    </xf>
    <xf numFmtId="177" fontId="6" fillId="0" borderId="13" xfId="51" applyNumberFormat="1" applyFont="1" applyFill="1" applyBorder="1" applyAlignment="1">
      <alignment horizontal="center" vertical="center"/>
      <protection/>
    </xf>
    <xf numFmtId="177" fontId="6" fillId="0" borderId="13" xfId="51" applyNumberFormat="1" applyFont="1" applyFill="1" applyBorder="1" applyAlignment="1">
      <alignment horizontal="center"/>
      <protection/>
    </xf>
    <xf numFmtId="0" fontId="35" fillId="4" borderId="19" xfId="54" applyNumberFormat="1" applyFont="1" applyFill="1" applyBorder="1" applyAlignment="1">
      <alignment horizontal="center"/>
      <protection/>
    </xf>
    <xf numFmtId="0" fontId="35" fillId="4" borderId="20" xfId="54" applyNumberFormat="1" applyFont="1" applyFill="1" applyBorder="1" applyAlignment="1">
      <alignment horizontal="center"/>
      <protection/>
    </xf>
    <xf numFmtId="0" fontId="35" fillId="4" borderId="21" xfId="54" applyNumberFormat="1" applyFont="1" applyFill="1" applyBorder="1" applyAlignment="1">
      <alignment horizontal="center"/>
      <protection/>
    </xf>
    <xf numFmtId="0" fontId="35" fillId="4" borderId="22" xfId="54" applyNumberFormat="1" applyFont="1" applyFill="1" applyBorder="1" applyAlignment="1">
      <alignment horizontal="center"/>
      <protection/>
    </xf>
    <xf numFmtId="0" fontId="42" fillId="0" borderId="23" xfId="48" applyFont="1" applyBorder="1" applyAlignment="1">
      <alignment horizontal="center" vertical="center"/>
      <protection/>
    </xf>
    <xf numFmtId="0" fontId="6" fillId="0" borderId="24" xfId="51" applyNumberFormat="1" applyFont="1" applyFill="1" applyBorder="1" applyAlignment="1">
      <alignment horizontal="center"/>
      <protection/>
    </xf>
    <xf numFmtId="177" fontId="6" fillId="0" borderId="25" xfId="51" applyNumberFormat="1" applyFont="1" applyFill="1" applyBorder="1" applyAlignment="1">
      <alignment horizontal="center" vertical="center"/>
      <protection/>
    </xf>
    <xf numFmtId="177" fontId="6" fillId="0" borderId="25" xfId="51" applyNumberFormat="1" applyFont="1" applyFill="1" applyBorder="1" applyAlignment="1">
      <alignment horizontal="center"/>
      <protection/>
    </xf>
    <xf numFmtId="177" fontId="6" fillId="0" borderId="26" xfId="51" applyNumberFormat="1" applyFont="1" applyFill="1" applyBorder="1" applyAlignment="1">
      <alignment horizontal="center"/>
      <protection/>
    </xf>
    <xf numFmtId="177" fontId="6" fillId="0" borderId="27" xfId="51" applyNumberFormat="1" applyFont="1" applyFill="1" applyBorder="1" applyAlignment="1">
      <alignment horizontal="center" vertical="center"/>
      <protection/>
    </xf>
    <xf numFmtId="0" fontId="35" fillId="4" borderId="28" xfId="54" applyNumberFormat="1" applyFont="1" applyFill="1" applyBorder="1" applyAlignment="1">
      <alignment horizontal="center"/>
      <protection/>
    </xf>
    <xf numFmtId="0" fontId="35" fillId="4" borderId="29" xfId="54" applyNumberFormat="1" applyFont="1" applyFill="1" applyBorder="1" applyAlignment="1">
      <alignment horizontal="center"/>
      <protection/>
    </xf>
    <xf numFmtId="177" fontId="6" fillId="0" borderId="30" xfId="51" applyNumberFormat="1" applyFont="1" applyFill="1" applyBorder="1" applyAlignment="1">
      <alignment horizontal="center"/>
      <protection/>
    </xf>
    <xf numFmtId="176" fontId="6" fillId="0" borderId="14" xfId="54" applyNumberFormat="1" applyFont="1" applyFill="1" applyBorder="1" applyAlignment="1">
      <alignment horizontal="center"/>
      <protection/>
    </xf>
    <xf numFmtId="177" fontId="31" fillId="0" borderId="0" xfId="41" applyNumberFormat="1" applyFont="1" applyFill="1" applyBorder="1" applyAlignment="1">
      <alignment horizontal="center"/>
      <protection/>
    </xf>
    <xf numFmtId="177" fontId="39" fillId="0" borderId="0" xfId="41" applyNumberFormat="1" applyFont="1" applyFill="1" applyAlignment="1">
      <alignment horizontal="right" vertical="center"/>
      <protection/>
    </xf>
    <xf numFmtId="177" fontId="30" fillId="0" borderId="0" xfId="41" applyNumberFormat="1" applyFont="1" applyAlignment="1">
      <alignment horizontal="right" vertical="center"/>
      <protection/>
    </xf>
    <xf numFmtId="177" fontId="39" fillId="0" borderId="0" xfId="41" applyNumberFormat="1" applyFont="1" applyAlignment="1">
      <alignment horizontal="right" vertical="center"/>
      <protection/>
    </xf>
    <xf numFmtId="177" fontId="30" fillId="0" borderId="0" xfId="41" applyNumberFormat="1" applyFont="1" applyFill="1" applyAlignment="1">
      <alignment horizontal="right" vertical="center"/>
      <protection/>
    </xf>
    <xf numFmtId="177" fontId="30" fillId="0" borderId="0" xfId="41" applyNumberFormat="1" applyFont="1">
      <alignment vertical="center"/>
      <protection/>
    </xf>
    <xf numFmtId="177" fontId="5" fillId="0" borderId="0" xfId="55" applyNumberFormat="1" applyFont="1" applyAlignment="1">
      <alignment horizontal="right"/>
      <protection/>
    </xf>
    <xf numFmtId="177" fontId="0" fillId="0" borderId="0" xfId="55" applyNumberFormat="1" applyFont="1" applyAlignment="1">
      <alignment horizontal="right"/>
      <protection/>
    </xf>
    <xf numFmtId="177" fontId="2" fillId="0" borderId="0" xfId="55" applyNumberFormat="1" applyFont="1" applyAlignment="1">
      <alignment horizontal="right"/>
      <protection/>
    </xf>
    <xf numFmtId="177" fontId="38" fillId="0" borderId="0" xfId="41" applyNumberFormat="1" applyFont="1">
      <alignment vertical="center"/>
      <protection/>
    </xf>
    <xf numFmtId="177" fontId="0" fillId="0" borderId="0" xfId="41" applyNumberFormat="1">
      <alignment vertical="center"/>
      <protection/>
    </xf>
    <xf numFmtId="177" fontId="5" fillId="0" borderId="0" xfId="51" applyNumberFormat="1" applyFont="1" applyFill="1" applyAlignment="1">
      <alignment horizontal="left"/>
      <protection/>
    </xf>
    <xf numFmtId="177" fontId="39" fillId="0" borderId="0" xfId="41" applyNumberFormat="1" applyFont="1">
      <alignment vertical="center"/>
      <protection/>
    </xf>
    <xf numFmtId="177" fontId="30" fillId="0" borderId="0" xfId="41" applyNumberFormat="1" applyFont="1" applyFill="1">
      <alignment vertical="center"/>
      <protection/>
    </xf>
    <xf numFmtId="49" fontId="2" fillId="0" borderId="0" xfId="51" applyNumberFormat="1" applyFont="1" applyFill="1" applyAlignment="1">
      <alignment horizontal="right"/>
      <protection/>
    </xf>
    <xf numFmtId="49" fontId="31" fillId="0" borderId="0" xfId="51" applyNumberFormat="1" applyFont="1" applyFill="1" applyAlignment="1">
      <alignment horizontal="center"/>
      <protection/>
    </xf>
    <xf numFmtId="49" fontId="31" fillId="0" borderId="0" xfId="51" applyNumberFormat="1" applyFont="1" applyFill="1" applyAlignment="1">
      <alignment horizontal="left"/>
      <protection/>
    </xf>
    <xf numFmtId="49" fontId="5" fillId="0" borderId="0" xfId="51" applyNumberFormat="1" applyFont="1" applyFill="1" applyAlignment="1">
      <alignment horizontal="center"/>
      <protection/>
    </xf>
    <xf numFmtId="49" fontId="39" fillId="0" borderId="0" xfId="41" applyNumberFormat="1" applyFont="1" applyFill="1" applyAlignment="1">
      <alignment horizontal="right" vertical="center"/>
      <protection/>
    </xf>
    <xf numFmtId="0" fontId="43" fillId="0" borderId="0" xfId="49" applyFont="1" applyFill="1" applyBorder="1" applyAlignment="1">
      <alignment horizontal="center" vertical="center" textRotation="255"/>
      <protection/>
    </xf>
    <xf numFmtId="0" fontId="43" fillId="0" borderId="31" xfId="49" applyFont="1" applyFill="1" applyBorder="1" applyAlignment="1">
      <alignment horizontal="center" vertical="center" textRotation="255"/>
      <protection/>
    </xf>
    <xf numFmtId="0" fontId="44" fillId="0" borderId="23" xfId="48" applyFont="1" applyBorder="1" applyAlignment="1">
      <alignment horizontal="center" vertical="center"/>
      <protection/>
    </xf>
    <xf numFmtId="0" fontId="45" fillId="4" borderId="32" xfId="48" applyFont="1" applyFill="1" applyBorder="1" applyAlignment="1">
      <alignment horizontal="center" vertical="center"/>
      <protection/>
    </xf>
    <xf numFmtId="0" fontId="45" fillId="4" borderId="33" xfId="48" applyFont="1" applyFill="1" applyBorder="1" applyAlignment="1">
      <alignment horizontal="center" vertical="center"/>
      <protection/>
    </xf>
    <xf numFmtId="0" fontId="45" fillId="4" borderId="34" xfId="48" applyFont="1" applyFill="1" applyBorder="1" applyAlignment="1">
      <alignment horizontal="center" vertical="center"/>
      <protection/>
    </xf>
    <xf numFmtId="176" fontId="43" fillId="0" borderId="0" xfId="49" applyNumberFormat="1" applyFont="1" applyFill="1" applyBorder="1" applyAlignment="1">
      <alignment horizontal="center" vertical="center" textRotation="255"/>
      <protection/>
    </xf>
    <xf numFmtId="176" fontId="43" fillId="0" borderId="31" xfId="49" applyNumberFormat="1" applyFont="1" applyFill="1" applyBorder="1" applyAlignment="1">
      <alignment horizontal="center" vertical="center" textRotation="255"/>
      <protection/>
    </xf>
    <xf numFmtId="176" fontId="46" fillId="0" borderId="0" xfId="44" applyNumberFormat="1" applyFont="1" applyAlignment="1">
      <alignment horizontal="right"/>
      <protection/>
    </xf>
    <xf numFmtId="44" fontId="5" fillId="0" borderId="35" xfId="59" applyFont="1" applyBorder="1" applyAlignment="1">
      <alignment horizontal="right"/>
    </xf>
    <xf numFmtId="178" fontId="31" fillId="25" borderId="36" xfId="41" applyNumberFormat="1" applyFont="1" applyFill="1" applyBorder="1" applyAlignment="1">
      <alignment horizontal="center"/>
      <protection/>
    </xf>
  </cellXfs>
  <cellStyles count="6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1-7海南马自达-纯正" xfId="41"/>
    <cellStyle name="常规_MAZDA配方" xfId="42"/>
    <cellStyle name="常规_RAV4" xfId="43"/>
    <cellStyle name="常规_Sheet1" xfId="44"/>
    <cellStyle name="常规_东风本田配方" xfId="45"/>
    <cellStyle name="常规_东风日产·李亮·杭州" xfId="46"/>
    <cellStyle name="常规_东风雪铁龙-纯正" xfId="47"/>
    <cellStyle name="常规_高飞 漆配方--汇总" xfId="48"/>
    <cellStyle name="常规_广本配方深圳" xfId="49"/>
    <cellStyle name="常规_广汽丰田配方深圳" xfId="50"/>
    <cellStyle name="常规_马自达配方深圳" xfId="51"/>
    <cellStyle name="常规_现代-onwings     ok" xfId="52"/>
    <cellStyle name="常规_最新配方" xfId="53"/>
    <cellStyle name="常规_最新配方汇总 " xfId="54"/>
    <cellStyle name="常规_最新配方汇总  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0</xdr:col>
      <xdr:colOff>381000</xdr:colOff>
      <xdr:row>1</xdr:row>
      <xdr:rowOff>400050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371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pane ySplit="3" topLeftCell="BM19" activePane="bottomLeft" state="frozen"/>
      <selection pane="topLeft" activeCell="A1" sqref="A1"/>
      <selection pane="bottomLeft" activeCell="P11" sqref="P11"/>
    </sheetView>
  </sheetViews>
  <sheetFormatPr defaultColWidth="9.00390625" defaultRowHeight="14.25"/>
  <cols>
    <col min="1" max="1" width="5.00390625" style="62" customWidth="1"/>
    <col min="2" max="2" width="6.00390625" style="106" customWidth="1"/>
    <col min="3" max="3" width="7.625" style="107" customWidth="1"/>
    <col min="4" max="4" width="11.50390625" style="106" customWidth="1"/>
    <col min="5" max="5" width="7.00390625" style="32" customWidth="1"/>
    <col min="6" max="11" width="5.375" style="32" customWidth="1"/>
    <col min="12" max="16384" width="9.00390625" style="32" bestFit="1" customWidth="1"/>
  </cols>
  <sheetData>
    <row r="1" spans="1:4" ht="28.5" customHeight="1">
      <c r="A1" s="146" t="s">
        <v>0</v>
      </c>
      <c r="B1" s="146"/>
      <c r="C1" s="146"/>
      <c r="D1" s="146"/>
    </row>
    <row r="2" spans="1:4" s="34" customFormat="1" ht="31.5" customHeight="1">
      <c r="A2" s="33"/>
      <c r="B2" s="147" t="s">
        <v>1</v>
      </c>
      <c r="C2" s="148"/>
      <c r="D2" s="149"/>
    </row>
    <row r="3" spans="1:4" s="34" customFormat="1" ht="22.5" customHeight="1">
      <c r="A3" s="35"/>
      <c r="B3" s="67" t="s">
        <v>2</v>
      </c>
      <c r="C3" s="64" t="s">
        <v>3</v>
      </c>
      <c r="D3" s="68" t="s">
        <v>4</v>
      </c>
    </row>
    <row r="4" spans="1:20" ht="18" customHeight="1">
      <c r="A4" s="36">
        <v>1</v>
      </c>
      <c r="B4" s="150" t="s">
        <v>5</v>
      </c>
      <c r="C4" s="105"/>
      <c r="D4" s="65" t="s">
        <v>6</v>
      </c>
      <c r="E4" s="11"/>
      <c r="F4" s="9"/>
      <c r="G4" s="10"/>
      <c r="I4" s="12"/>
      <c r="J4" s="13"/>
      <c r="K4" s="15"/>
      <c r="L4" s="16"/>
      <c r="M4" s="12"/>
      <c r="N4" s="13"/>
      <c r="O4" s="15"/>
      <c r="P4" s="16"/>
      <c r="Q4" s="12"/>
      <c r="R4" s="13"/>
      <c r="S4" s="15"/>
      <c r="T4" s="16"/>
    </row>
    <row r="5" spans="1:19" ht="18" customHeight="1">
      <c r="A5" s="121">
        <v>2</v>
      </c>
      <c r="B5" s="150"/>
      <c r="C5" s="69"/>
      <c r="D5" s="117" t="s">
        <v>7</v>
      </c>
      <c r="E5" s="11"/>
      <c r="F5" s="9"/>
      <c r="G5" s="10"/>
      <c r="I5" s="12"/>
      <c r="J5" s="13"/>
      <c r="K5" s="15"/>
      <c r="M5" s="12"/>
      <c r="N5" s="13"/>
      <c r="O5" s="15"/>
      <c r="Q5" s="12"/>
      <c r="R5" s="13"/>
      <c r="S5" s="15"/>
    </row>
    <row r="6" spans="1:18" ht="18" customHeight="1">
      <c r="A6" s="122">
        <v>3</v>
      </c>
      <c r="B6" s="150"/>
      <c r="C6" s="37"/>
      <c r="D6" s="117" t="s">
        <v>8</v>
      </c>
      <c r="F6" s="39"/>
      <c r="G6" s="40"/>
      <c r="H6" s="41"/>
      <c r="I6" s="40"/>
      <c r="J6" s="39"/>
      <c r="K6" s="40"/>
      <c r="L6" s="41"/>
      <c r="M6" s="42"/>
      <c r="N6" s="39"/>
      <c r="O6" s="43"/>
      <c r="P6" s="41"/>
      <c r="Q6" s="42"/>
      <c r="R6" s="39"/>
    </row>
    <row r="7" spans="1:17" ht="18" customHeight="1">
      <c r="A7" s="121">
        <v>4</v>
      </c>
      <c r="B7" s="150"/>
      <c r="C7" s="37"/>
      <c r="D7" s="117" t="s">
        <v>9</v>
      </c>
      <c r="G7" s="40"/>
      <c r="H7" s="41"/>
      <c r="I7" s="40"/>
      <c r="K7" s="40"/>
      <c r="L7" s="41"/>
      <c r="M7" s="42"/>
      <c r="O7" s="43"/>
      <c r="P7" s="41"/>
      <c r="Q7" s="42"/>
    </row>
    <row r="8" spans="1:18" ht="18" customHeight="1">
      <c r="A8" s="121">
        <v>5</v>
      </c>
      <c r="B8" s="150"/>
      <c r="C8" s="37"/>
      <c r="D8" s="117" t="s">
        <v>10</v>
      </c>
      <c r="H8" s="44"/>
      <c r="I8" s="45"/>
      <c r="J8" s="46"/>
      <c r="L8" s="47"/>
      <c r="M8" s="45"/>
      <c r="N8" s="46"/>
      <c r="P8" s="48"/>
      <c r="Q8" s="45"/>
      <c r="R8" s="46"/>
    </row>
    <row r="9" spans="1:18" ht="18" customHeight="1">
      <c r="A9" s="112">
        <v>6</v>
      </c>
      <c r="B9" s="150"/>
      <c r="C9" s="73"/>
      <c r="D9" s="117" t="s">
        <v>11</v>
      </c>
      <c r="E9" s="21"/>
      <c r="F9" s="22"/>
      <c r="I9" s="21"/>
      <c r="J9" s="22"/>
      <c r="L9" s="11"/>
      <c r="M9" s="21"/>
      <c r="N9" s="22"/>
      <c r="P9" s="11"/>
      <c r="Q9" s="23"/>
      <c r="R9" s="25"/>
    </row>
    <row r="10" spans="1:24" ht="18" customHeight="1">
      <c r="A10" s="36">
        <v>7</v>
      </c>
      <c r="B10" s="151"/>
      <c r="C10" s="70"/>
      <c r="D10" s="118" t="s">
        <v>12</v>
      </c>
      <c r="E10" s="21"/>
      <c r="F10" s="22"/>
      <c r="G10" s="8"/>
      <c r="H10" s="12"/>
      <c r="I10" s="21"/>
      <c r="J10" s="22"/>
      <c r="K10" s="8"/>
      <c r="L10" s="11"/>
      <c r="M10" s="21"/>
      <c r="N10" s="22"/>
      <c r="O10" s="8"/>
      <c r="P10" s="11"/>
      <c r="Q10" s="23"/>
      <c r="R10" s="23"/>
      <c r="T10" s="49"/>
      <c r="V10" s="41"/>
      <c r="W10" s="50"/>
      <c r="X10" s="39"/>
    </row>
    <row r="11" spans="1:23" ht="18" customHeight="1">
      <c r="A11" s="112">
        <v>8</v>
      </c>
      <c r="B11" s="144" t="s">
        <v>13</v>
      </c>
      <c r="C11" s="71"/>
      <c r="D11" s="123" t="s">
        <v>14</v>
      </c>
      <c r="F11" s="1"/>
      <c r="G11" s="2"/>
      <c r="H11" s="3"/>
      <c r="I11" s="5"/>
      <c r="J11" s="31"/>
      <c r="K11" s="28"/>
      <c r="L11" s="29"/>
      <c r="M11" s="30"/>
      <c r="N11" s="51"/>
      <c r="O11" s="45"/>
      <c r="P11" s="49"/>
      <c r="Q11" s="39"/>
      <c r="R11"/>
      <c r="S11" s="45"/>
      <c r="T11" s="49"/>
      <c r="U11" s="39"/>
      <c r="V11" s="53"/>
      <c r="W11" s="50"/>
    </row>
    <row r="12" spans="1:20" ht="18" customHeight="1">
      <c r="A12" s="112">
        <v>9</v>
      </c>
      <c r="B12" s="144"/>
      <c r="C12" s="71"/>
      <c r="D12" s="118" t="s">
        <v>10</v>
      </c>
      <c r="F12" s="1"/>
      <c r="G12" s="2"/>
      <c r="H12" s="3"/>
      <c r="J12"/>
      <c r="K12" s="45"/>
      <c r="L12" s="54"/>
      <c r="N12" s="51"/>
      <c r="O12" s="45"/>
      <c r="P12" s="54"/>
      <c r="R12"/>
      <c r="S12" s="45"/>
      <c r="T12" s="54"/>
    </row>
    <row r="13" spans="1:20" ht="18" customHeight="1">
      <c r="A13" s="113">
        <v>10</v>
      </c>
      <c r="B13" s="144"/>
      <c r="C13" s="71"/>
      <c r="D13" s="118" t="s">
        <v>11</v>
      </c>
      <c r="F13" s="1"/>
      <c r="G13" s="2"/>
      <c r="H13" s="3"/>
      <c r="J13"/>
      <c r="K13" s="45"/>
      <c r="L13" s="54"/>
      <c r="N13" s="51"/>
      <c r="O13" s="45"/>
      <c r="P13" s="54"/>
      <c r="R13"/>
      <c r="S13" s="45"/>
      <c r="T13" s="54"/>
    </row>
    <row r="14" spans="1:22" ht="18" customHeight="1">
      <c r="A14" s="112">
        <v>11</v>
      </c>
      <c r="B14" s="145"/>
      <c r="C14" s="37"/>
      <c r="D14" s="120" t="s">
        <v>15</v>
      </c>
      <c r="G14" s="49"/>
      <c r="H14" s="45"/>
      <c r="K14" s="44"/>
      <c r="L14" s="45"/>
      <c r="O14" s="47"/>
      <c r="P14" s="45"/>
      <c r="S14" s="48"/>
      <c r="T14" s="45"/>
      <c r="U14" s="49"/>
      <c r="V14" s="55"/>
    </row>
    <row r="15" spans="1:22" ht="18" customHeight="1">
      <c r="A15" s="36">
        <v>12</v>
      </c>
      <c r="B15" s="108" t="s">
        <v>16</v>
      </c>
      <c r="C15" s="124"/>
      <c r="D15" s="118" t="s">
        <v>12</v>
      </c>
      <c r="G15" s="49"/>
      <c r="H15" s="45"/>
      <c r="K15" s="44"/>
      <c r="L15" s="45"/>
      <c r="O15" s="47"/>
      <c r="P15" s="45"/>
      <c r="S15" s="48"/>
      <c r="T15" s="45"/>
      <c r="U15" s="49"/>
      <c r="V15" s="55"/>
    </row>
    <row r="16" spans="1:22" ht="18" customHeight="1">
      <c r="A16" s="111">
        <v>13</v>
      </c>
      <c r="B16" s="108" t="s">
        <v>17</v>
      </c>
      <c r="C16" s="37"/>
      <c r="D16" s="117" t="s">
        <v>18</v>
      </c>
      <c r="G16" s="49"/>
      <c r="H16" s="45"/>
      <c r="K16" s="44"/>
      <c r="L16" s="45"/>
      <c r="O16" s="47"/>
      <c r="P16" s="45"/>
      <c r="S16" s="48"/>
      <c r="T16" s="45"/>
      <c r="U16" s="49"/>
      <c r="V16" s="55"/>
    </row>
    <row r="17" spans="1:21" ht="18" customHeight="1">
      <c r="A17" s="112">
        <v>14</v>
      </c>
      <c r="B17" s="144">
        <v>323</v>
      </c>
      <c r="C17" s="72"/>
      <c r="D17" s="118" t="s">
        <v>19</v>
      </c>
      <c r="E17" s="11"/>
      <c r="F17" s="23"/>
      <c r="G17" s="10"/>
      <c r="I17" s="11"/>
      <c r="J17" s="9"/>
      <c r="K17" s="10"/>
      <c r="M17" s="12"/>
      <c r="N17" s="21"/>
      <c r="O17" s="22"/>
      <c r="Q17" s="12"/>
      <c r="R17" s="21"/>
      <c r="S17" s="22"/>
      <c r="U17" s="52"/>
    </row>
    <row r="18" spans="1:20" ht="18" customHeight="1">
      <c r="A18" s="112">
        <v>15</v>
      </c>
      <c r="B18" s="144"/>
      <c r="C18" s="72"/>
      <c r="D18" s="118" t="s">
        <v>7</v>
      </c>
      <c r="F18" s="4"/>
      <c r="G18" s="2"/>
      <c r="H18" s="3"/>
      <c r="J18" s="1"/>
      <c r="K18" s="2"/>
      <c r="L18" s="3"/>
      <c r="N18" s="4"/>
      <c r="O18" s="2"/>
      <c r="P18" s="3"/>
      <c r="R18" s="57"/>
      <c r="S18" s="45"/>
      <c r="T18" s="54"/>
    </row>
    <row r="19" spans="1:4" ht="18" customHeight="1">
      <c r="A19" s="36">
        <v>16</v>
      </c>
      <c r="B19" s="144"/>
      <c r="C19" s="66"/>
      <c r="D19" s="117" t="s">
        <v>20</v>
      </c>
    </row>
    <row r="20" spans="1:20" ht="18" customHeight="1">
      <c r="A20" s="112">
        <v>17</v>
      </c>
      <c r="B20" s="144"/>
      <c r="C20" s="37"/>
      <c r="D20" s="117" t="s">
        <v>21</v>
      </c>
      <c r="G20" s="38"/>
      <c r="H20" s="39"/>
      <c r="J20" s="41"/>
      <c r="K20" s="38"/>
      <c r="L20" s="39"/>
      <c r="N20" s="41"/>
      <c r="O20" s="40"/>
      <c r="P20" s="39"/>
      <c r="Q20" s="40"/>
      <c r="R20" s="41"/>
      <c r="S20" s="42"/>
      <c r="T20" s="39"/>
    </row>
    <row r="21" spans="1:21" ht="18" customHeight="1">
      <c r="A21" s="36">
        <v>18</v>
      </c>
      <c r="B21" s="144"/>
      <c r="C21" s="37"/>
      <c r="D21" s="117" t="s">
        <v>22</v>
      </c>
      <c r="E21" s="58"/>
      <c r="F21" s="59"/>
      <c r="G21" s="45"/>
      <c r="H21" s="60"/>
      <c r="J21" s="56"/>
      <c r="K21" s="45"/>
      <c r="L21" s="49"/>
      <c r="M21" s="39"/>
      <c r="N21" s="57"/>
      <c r="O21" s="45"/>
      <c r="P21" s="49"/>
      <c r="Q21" s="52"/>
      <c r="R21" s="57"/>
      <c r="S21" s="45"/>
      <c r="T21" s="49"/>
      <c r="U21" s="52"/>
    </row>
    <row r="22" spans="1:20" ht="18" customHeight="1">
      <c r="A22" s="111">
        <v>19</v>
      </c>
      <c r="B22" s="145"/>
      <c r="C22" s="70"/>
      <c r="D22" s="120" t="s">
        <v>23</v>
      </c>
      <c r="E22" s="18"/>
      <c r="G22" s="12"/>
      <c r="H22" s="21"/>
      <c r="I22" s="22"/>
      <c r="K22" s="12"/>
      <c r="L22" s="9"/>
      <c r="M22" s="10"/>
      <c r="O22" s="20"/>
      <c r="P22" s="13"/>
      <c r="Q22" s="18"/>
      <c r="S22" s="45"/>
      <c r="T22" s="54"/>
    </row>
    <row r="23" spans="1:24" ht="15.75" customHeight="1">
      <c r="A23" s="112">
        <v>20</v>
      </c>
      <c r="C23" s="109" t="s">
        <v>24</v>
      </c>
      <c r="D23" s="117" t="s">
        <v>25</v>
      </c>
      <c r="H23" s="63"/>
      <c r="I23" s="61"/>
      <c r="J23" s="45"/>
      <c r="K23" s="49"/>
      <c r="L23" s="63"/>
      <c r="M23" s="56"/>
      <c r="N23" s="45"/>
      <c r="O23" s="49"/>
      <c r="P23" s="63"/>
      <c r="Q23" s="57"/>
      <c r="R23" s="45"/>
      <c r="S23" s="49"/>
      <c r="T23" s="63"/>
      <c r="U23" s="57"/>
      <c r="V23" s="45"/>
      <c r="W23" s="49"/>
      <c r="X23" s="63"/>
    </row>
    <row r="24" spans="1:24" ht="15.75" customHeight="1">
      <c r="A24" s="112">
        <v>21</v>
      </c>
      <c r="C24" s="109" t="s">
        <v>26</v>
      </c>
      <c r="D24" s="117" t="s">
        <v>27</v>
      </c>
      <c r="E24" s="21"/>
      <c r="F24" s="83"/>
      <c r="H24" s="12"/>
      <c r="I24" s="21"/>
      <c r="J24" s="85"/>
      <c r="L24" s="12"/>
      <c r="M24" s="9"/>
      <c r="N24" s="10"/>
      <c r="P24" s="14"/>
      <c r="Q24" s="21"/>
      <c r="R24" s="22"/>
      <c r="T24" s="39"/>
      <c r="U24" s="57"/>
      <c r="V24" s="45"/>
      <c r="W24" s="49"/>
      <c r="X24" s="39"/>
    </row>
    <row r="25" spans="1:23" ht="15.75" customHeight="1">
      <c r="A25" s="113">
        <v>22</v>
      </c>
      <c r="C25" s="109" t="s">
        <v>28</v>
      </c>
      <c r="D25" s="117" t="s">
        <v>29</v>
      </c>
      <c r="E25" s="21"/>
      <c r="F25" s="83"/>
      <c r="H25" s="12"/>
      <c r="I25" s="21"/>
      <c r="J25" s="84"/>
      <c r="L25" s="12"/>
      <c r="M25" s="9"/>
      <c r="N25" s="10"/>
      <c r="P25" s="14"/>
      <c r="Q25" s="21"/>
      <c r="R25" s="22"/>
      <c r="U25" s="57"/>
      <c r="V25" s="45"/>
      <c r="W25" s="54"/>
    </row>
    <row r="26" spans="1:4" ht="15.75" customHeight="1">
      <c r="A26" s="112">
        <v>23</v>
      </c>
      <c r="C26" s="109" t="s">
        <v>30</v>
      </c>
      <c r="D26" s="117" t="s">
        <v>31</v>
      </c>
    </row>
    <row r="27" spans="1:4" ht="15.75" customHeight="1">
      <c r="A27" s="112">
        <v>24</v>
      </c>
      <c r="C27" s="69" t="s">
        <v>32</v>
      </c>
      <c r="D27" s="118" t="s">
        <v>33</v>
      </c>
    </row>
    <row r="28" spans="1:4" ht="15.75" customHeight="1">
      <c r="A28" s="112">
        <v>25</v>
      </c>
      <c r="C28" s="110" t="s">
        <v>34</v>
      </c>
      <c r="D28" s="118" t="s">
        <v>35</v>
      </c>
    </row>
    <row r="29" spans="1:18" ht="15.75" customHeight="1">
      <c r="A29" s="112">
        <v>26</v>
      </c>
      <c r="C29" s="109" t="s">
        <v>36</v>
      </c>
      <c r="D29" s="117" t="s">
        <v>37</v>
      </c>
      <c r="E29" s="21"/>
      <c r="F29" s="83"/>
      <c r="H29" s="12"/>
      <c r="I29" s="21"/>
      <c r="J29" s="85"/>
      <c r="L29" s="12"/>
      <c r="M29" s="9"/>
      <c r="N29" s="10"/>
      <c r="P29" s="14"/>
      <c r="Q29" s="21"/>
      <c r="R29" s="22"/>
    </row>
    <row r="30" spans="1:18" ht="15.75" customHeight="1">
      <c r="A30" s="36">
        <v>27</v>
      </c>
      <c r="C30" s="109" t="s">
        <v>38</v>
      </c>
      <c r="D30" s="117" t="s">
        <v>39</v>
      </c>
      <c r="E30" s="21"/>
      <c r="F30" s="83"/>
      <c r="H30" s="12"/>
      <c r="I30" s="21"/>
      <c r="J30" s="84"/>
      <c r="L30" s="12"/>
      <c r="M30" s="9"/>
      <c r="N30" s="10"/>
      <c r="P30" s="14"/>
      <c r="Q30" s="21"/>
      <c r="R30" s="22"/>
    </row>
    <row r="31" spans="1:4" ht="15.75" customHeight="1">
      <c r="A31" s="111">
        <v>28</v>
      </c>
      <c r="C31" s="109" t="s">
        <v>40</v>
      </c>
      <c r="D31" s="117" t="s">
        <v>41</v>
      </c>
    </row>
    <row r="32" spans="1:4" ht="15.75" customHeight="1">
      <c r="A32" s="111">
        <v>29</v>
      </c>
      <c r="C32" s="69" t="s">
        <v>42</v>
      </c>
      <c r="D32" s="118" t="s">
        <v>43</v>
      </c>
    </row>
    <row r="33" spans="1:4" ht="15.75" customHeight="1">
      <c r="A33" s="111">
        <v>30</v>
      </c>
      <c r="C33" s="110" t="s">
        <v>44</v>
      </c>
      <c r="D33" s="118" t="s">
        <v>45</v>
      </c>
    </row>
    <row r="34" spans="1:18" ht="15.75" customHeight="1">
      <c r="A34" s="112">
        <v>31</v>
      </c>
      <c r="C34" s="109" t="s">
        <v>46</v>
      </c>
      <c r="D34" s="117" t="s">
        <v>47</v>
      </c>
      <c r="E34" s="21"/>
      <c r="F34" s="83"/>
      <c r="H34" s="12"/>
      <c r="I34" s="21"/>
      <c r="J34" s="85"/>
      <c r="L34" s="12"/>
      <c r="M34" s="9"/>
      <c r="N34" s="10"/>
      <c r="P34" s="14"/>
      <c r="Q34" s="21"/>
      <c r="R34" s="22"/>
    </row>
    <row r="35" spans="1:18" ht="15.75" customHeight="1">
      <c r="A35" s="112">
        <v>32</v>
      </c>
      <c r="C35" s="109" t="s">
        <v>48</v>
      </c>
      <c r="D35" s="117" t="s">
        <v>49</v>
      </c>
      <c r="E35" s="21"/>
      <c r="F35" s="83"/>
      <c r="H35" s="12"/>
      <c r="I35" s="21"/>
      <c r="J35" s="84"/>
      <c r="L35" s="12"/>
      <c r="M35" s="9"/>
      <c r="N35" s="10"/>
      <c r="P35" s="14"/>
      <c r="Q35" s="21"/>
      <c r="R35" s="22"/>
    </row>
    <row r="36" spans="1:4" ht="15.75" customHeight="1">
      <c r="A36" s="36">
        <v>33</v>
      </c>
      <c r="C36" s="109" t="s">
        <v>50</v>
      </c>
      <c r="D36" s="117" t="s">
        <v>51</v>
      </c>
    </row>
    <row r="37" spans="1:4" ht="15.75" customHeight="1">
      <c r="A37" s="112">
        <v>34</v>
      </c>
      <c r="C37" s="69" t="s">
        <v>52</v>
      </c>
      <c r="D37" s="118" t="s">
        <v>53</v>
      </c>
    </row>
    <row r="38" spans="1:4" ht="15.75" customHeight="1">
      <c r="A38" s="112">
        <v>35</v>
      </c>
      <c r="C38" s="110" t="s">
        <v>54</v>
      </c>
      <c r="D38" s="118" t="s">
        <v>55</v>
      </c>
    </row>
    <row r="39" spans="1:10" ht="18" customHeight="1">
      <c r="A39" s="112">
        <v>36</v>
      </c>
      <c r="C39" s="110"/>
      <c r="D39" s="118" t="s">
        <v>56</v>
      </c>
      <c r="E39" s="21"/>
      <c r="F39" s="83"/>
      <c r="H39" s="12"/>
      <c r="I39" s="21"/>
      <c r="J39" s="10"/>
    </row>
    <row r="40" spans="1:10" ht="15.75" customHeight="1">
      <c r="A40" s="112">
        <v>37</v>
      </c>
      <c r="C40" s="109" t="s">
        <v>57</v>
      </c>
      <c r="D40" s="117" t="s">
        <v>58</v>
      </c>
      <c r="E40" s="21"/>
      <c r="F40" s="83"/>
      <c r="H40" s="12"/>
      <c r="I40" s="21"/>
      <c r="J40" s="10"/>
    </row>
    <row r="41" spans="1:4" ht="15.75" customHeight="1">
      <c r="A41" s="114">
        <v>38</v>
      </c>
      <c r="B41" s="115"/>
      <c r="C41" s="116" t="s">
        <v>59</v>
      </c>
      <c r="D41" s="119" t="s">
        <v>60</v>
      </c>
    </row>
  </sheetData>
  <mergeCells count="5">
    <mergeCell ref="B17:B22"/>
    <mergeCell ref="A1:D1"/>
    <mergeCell ref="B2:D2"/>
    <mergeCell ref="B4:B10"/>
    <mergeCell ref="B11:B14"/>
  </mergeCells>
  <printOptions/>
  <pageMargins left="0.75" right="0.75" top="1" bottom="1" header="0.5" footer="0.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9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00390625" style="76" customWidth="1"/>
    <col min="2" max="2" width="6.625" style="76" customWidth="1"/>
    <col min="3" max="3" width="9.25390625" style="76" hidden="1" customWidth="1"/>
    <col min="4" max="4" width="7.00390625" style="135" customWidth="1"/>
    <col min="5" max="5" width="3.625" style="135" customWidth="1"/>
    <col min="6" max="6" width="6.625" style="135" customWidth="1"/>
    <col min="7" max="7" width="8.75390625" style="135" hidden="1" customWidth="1"/>
    <col min="8" max="8" width="7.875" style="135" customWidth="1"/>
    <col min="9" max="9" width="4.625" style="76" customWidth="1"/>
    <col min="10" max="10" width="6.625" style="76" customWidth="1"/>
    <col min="11" max="11" width="8.75390625" style="76" hidden="1" customWidth="1"/>
    <col min="12" max="12" width="7.25390625" style="135" customWidth="1"/>
    <col min="13" max="13" width="4.00390625" style="76" customWidth="1"/>
    <col min="14" max="14" width="6.625" style="135" customWidth="1"/>
    <col min="15" max="15" width="8.625" style="135" hidden="1" customWidth="1"/>
    <col min="16" max="16" width="8.00390625" style="135" customWidth="1"/>
    <col min="17" max="17" width="3.625" style="135" customWidth="1"/>
    <col min="18" max="18" width="6.625" style="135" customWidth="1"/>
    <col min="19" max="19" width="9.25390625" style="135" hidden="1" customWidth="1"/>
    <col min="20" max="20" width="8.625" style="135" customWidth="1"/>
    <col min="21" max="21" width="9.00390625" style="76" bestFit="1" customWidth="1"/>
    <col min="22" max="22" width="9.00390625" style="76" hidden="1" customWidth="1"/>
    <col min="23" max="25" width="9.00390625" style="76" bestFit="1" customWidth="1"/>
    <col min="26" max="26" width="9.00390625" style="76" hidden="1" customWidth="1"/>
    <col min="27" max="16384" width="9.00390625" style="76" bestFit="1" customWidth="1"/>
  </cols>
  <sheetData>
    <row r="1" spans="1:23" s="75" customFormat="1" ht="34.5" customHeight="1">
      <c r="A1" s="74"/>
      <c r="B1" s="152" t="s">
        <v>61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74"/>
      <c r="V1" s="74"/>
      <c r="W1" s="74"/>
    </row>
    <row r="2" spans="1:23" s="75" customFormat="1" ht="15" customHeight="1">
      <c r="A2" s="74"/>
      <c r="B2" s="153" t="s">
        <v>62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74"/>
      <c r="V2" s="74"/>
      <c r="W2" s="74"/>
    </row>
    <row r="3" spans="1:20" ht="14.25">
      <c r="A3" s="154" t="s">
        <v>63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s="78" customFormat="1" ht="18" customHeight="1">
      <c r="A4" s="100"/>
      <c r="B4" s="101" t="s">
        <v>64</v>
      </c>
      <c r="C4" s="77"/>
      <c r="D4" s="125"/>
      <c r="E4" s="125"/>
      <c r="F4" s="125"/>
      <c r="G4" s="125"/>
      <c r="H4" s="125"/>
      <c r="I4" s="77"/>
      <c r="J4" s="77"/>
      <c r="K4" s="77"/>
      <c r="L4" s="125"/>
      <c r="M4" s="77"/>
      <c r="N4" s="125"/>
      <c r="O4" s="125"/>
      <c r="P4" s="125"/>
      <c r="Q4" s="125"/>
      <c r="R4" s="125"/>
      <c r="S4" s="125"/>
      <c r="T4" s="125"/>
    </row>
    <row r="5" spans="2:20" s="11" customFormat="1" ht="18" customHeight="1">
      <c r="B5" s="9" t="s">
        <v>65</v>
      </c>
      <c r="C5" s="103"/>
      <c r="D5" s="104" t="s">
        <v>66</v>
      </c>
      <c r="E5" s="136"/>
      <c r="F5" s="21" t="s">
        <v>65</v>
      </c>
      <c r="G5" s="21"/>
      <c r="H5" s="8" t="s">
        <v>66</v>
      </c>
      <c r="I5" s="9"/>
      <c r="J5" s="103" t="s">
        <v>65</v>
      </c>
      <c r="K5" s="8"/>
      <c r="L5" s="8" t="s">
        <v>66</v>
      </c>
      <c r="N5" s="21" t="s">
        <v>65</v>
      </c>
      <c r="O5" s="126"/>
      <c r="P5" s="26" t="s">
        <v>67</v>
      </c>
      <c r="Q5" s="12"/>
      <c r="R5" s="21" t="s">
        <v>65</v>
      </c>
      <c r="S5" s="127"/>
      <c r="T5" s="26" t="s">
        <v>67</v>
      </c>
    </row>
    <row r="6" spans="2:20" s="11" customFormat="1" ht="14.25" customHeight="1">
      <c r="B6" s="9" t="s">
        <v>68</v>
      </c>
      <c r="C6" s="10"/>
      <c r="D6" s="14"/>
      <c r="E6" s="12"/>
      <c r="F6" s="13" t="s">
        <v>68</v>
      </c>
      <c r="G6" s="15"/>
      <c r="H6" s="16"/>
      <c r="I6" s="12"/>
      <c r="J6" s="13" t="s">
        <v>68</v>
      </c>
      <c r="K6" s="15"/>
      <c r="L6" s="16"/>
      <c r="N6" s="21" t="s">
        <v>68</v>
      </c>
      <c r="O6" s="126"/>
      <c r="P6" s="16"/>
      <c r="Q6" s="12"/>
      <c r="R6" s="21" t="s">
        <v>68</v>
      </c>
      <c r="S6" s="127"/>
      <c r="T6" s="16"/>
    </row>
    <row r="7" spans="2:20" s="11" customFormat="1" ht="14.25" customHeight="1">
      <c r="B7" s="9" t="s">
        <v>69</v>
      </c>
      <c r="C7" s="10"/>
      <c r="D7" s="14" t="s">
        <v>6</v>
      </c>
      <c r="E7" s="12"/>
      <c r="F7" s="13" t="s">
        <v>69</v>
      </c>
      <c r="G7" s="15"/>
      <c r="H7" s="16" t="s">
        <v>70</v>
      </c>
      <c r="I7" s="12"/>
      <c r="J7" s="13" t="s">
        <v>69</v>
      </c>
      <c r="K7" s="15"/>
      <c r="L7" s="102" t="s">
        <v>8</v>
      </c>
      <c r="N7" s="21" t="s">
        <v>69</v>
      </c>
      <c r="O7" s="128"/>
      <c r="P7" s="16" t="s">
        <v>71</v>
      </c>
      <c r="Q7" s="12"/>
      <c r="R7" s="21" t="s">
        <v>69</v>
      </c>
      <c r="S7" s="127"/>
      <c r="T7" s="16" t="s">
        <v>72</v>
      </c>
    </row>
    <row r="8" spans="2:20" s="11" customFormat="1" ht="14.25" customHeight="1">
      <c r="B8" s="9" t="s">
        <v>73</v>
      </c>
      <c r="C8" s="10"/>
      <c r="D8" s="8"/>
      <c r="E8" s="12"/>
      <c r="F8" s="13" t="s">
        <v>73</v>
      </c>
      <c r="G8" s="15"/>
      <c r="H8" s="17"/>
      <c r="I8" s="12"/>
      <c r="J8" s="13" t="s">
        <v>73</v>
      </c>
      <c r="K8" s="15"/>
      <c r="L8" s="17"/>
      <c r="N8" s="21" t="s">
        <v>73</v>
      </c>
      <c r="O8" s="128"/>
      <c r="P8" s="26"/>
      <c r="Q8" s="12"/>
      <c r="R8" s="21" t="s">
        <v>73</v>
      </c>
      <c r="S8" s="127"/>
      <c r="T8" s="26"/>
    </row>
    <row r="9" spans="2:20" s="27" customFormat="1" ht="14.25" customHeight="1">
      <c r="B9" s="93" t="s">
        <v>74</v>
      </c>
      <c r="C9" s="94">
        <v>325</v>
      </c>
      <c r="D9" s="95">
        <f>C9/434*$D$14</f>
        <v>748.8479262672811</v>
      </c>
      <c r="E9" s="95"/>
      <c r="F9" s="95" t="s">
        <v>75</v>
      </c>
      <c r="G9" s="95">
        <v>420</v>
      </c>
      <c r="H9" s="95">
        <f>G9/594.5*$H$14</f>
        <v>706.4760302775442</v>
      </c>
      <c r="I9" s="95"/>
      <c r="J9" s="95" t="s">
        <v>76</v>
      </c>
      <c r="K9" s="95">
        <v>273.6</v>
      </c>
      <c r="L9" s="95">
        <f>K9/551.8*$L$14</f>
        <v>495.8318231243205</v>
      </c>
      <c r="N9" s="127" t="s">
        <v>77</v>
      </c>
      <c r="O9" s="127">
        <v>630.4</v>
      </c>
      <c r="P9" s="127">
        <f aca="true" t="shared" si="0" ref="P9:P15">O9/1000*$P$16</f>
        <v>630.4</v>
      </c>
      <c r="Q9" s="7"/>
      <c r="R9" s="129" t="s">
        <v>78</v>
      </c>
      <c r="S9" s="129">
        <v>538.1</v>
      </c>
      <c r="T9" s="129">
        <f aca="true" t="shared" si="1" ref="T9:T14">S9/1000*$T$15</f>
        <v>538.1000000000001</v>
      </c>
    </row>
    <row r="10" spans="2:20" s="11" customFormat="1" ht="16.5" customHeight="1">
      <c r="B10" s="93" t="s">
        <v>79</v>
      </c>
      <c r="C10" s="94">
        <v>10</v>
      </c>
      <c r="D10" s="95">
        <f>C10/434*$D$14</f>
        <v>23.041474654377883</v>
      </c>
      <c r="E10" s="95"/>
      <c r="F10" s="95" t="s">
        <v>80</v>
      </c>
      <c r="G10" s="95">
        <v>160</v>
      </c>
      <c r="H10" s="95">
        <f>G10/594.5*$H$14</f>
        <v>269.1337258200168</v>
      </c>
      <c r="I10" s="95"/>
      <c r="J10" s="95" t="s">
        <v>81</v>
      </c>
      <c r="K10" s="95">
        <v>99</v>
      </c>
      <c r="L10" s="95">
        <f>K10/551.8*$L$14</f>
        <v>179.41283073577387</v>
      </c>
      <c r="M10" s="27"/>
      <c r="N10" s="127" t="s">
        <v>75</v>
      </c>
      <c r="O10" s="127">
        <v>144.3</v>
      </c>
      <c r="P10" s="127">
        <f t="shared" si="0"/>
        <v>144.30000000000004</v>
      </c>
      <c r="Q10" s="12"/>
      <c r="R10" s="129" t="s">
        <v>75</v>
      </c>
      <c r="S10" s="129">
        <v>440.3</v>
      </c>
      <c r="T10" s="129">
        <f t="shared" si="1"/>
        <v>440.30000000000007</v>
      </c>
    </row>
    <row r="11" spans="2:20" s="11" customFormat="1" ht="14.25" customHeight="1">
      <c r="B11" s="93" t="s">
        <v>82</v>
      </c>
      <c r="C11" s="94">
        <v>1</v>
      </c>
      <c r="D11" s="95">
        <f>C11/434*$D$14</f>
        <v>2.304147465437788</v>
      </c>
      <c r="E11" s="95"/>
      <c r="F11" s="95" t="s">
        <v>83</v>
      </c>
      <c r="G11" s="95">
        <v>11</v>
      </c>
      <c r="H11" s="95">
        <f>G11/594.5*$H$14</f>
        <v>18.502943650126156</v>
      </c>
      <c r="I11" s="95"/>
      <c r="J11" s="95" t="s">
        <v>80</v>
      </c>
      <c r="K11" s="95">
        <v>120</v>
      </c>
      <c r="L11" s="95">
        <f>K11/551.8*$L$14</f>
        <v>217.47009786154405</v>
      </c>
      <c r="M11" s="27"/>
      <c r="N11" s="127" t="s">
        <v>84</v>
      </c>
      <c r="O11" s="127">
        <v>86.6</v>
      </c>
      <c r="P11" s="127">
        <f t="shared" si="0"/>
        <v>86.60000000000001</v>
      </c>
      <c r="Q11" s="12"/>
      <c r="R11" s="129" t="s">
        <v>85</v>
      </c>
      <c r="S11" s="129">
        <v>5.9</v>
      </c>
      <c r="T11" s="129">
        <f t="shared" si="1"/>
        <v>5.900000000000001</v>
      </c>
    </row>
    <row r="12" spans="2:20" s="11" customFormat="1" ht="14.25" customHeight="1">
      <c r="B12" s="93" t="s">
        <v>86</v>
      </c>
      <c r="C12" s="94">
        <v>15</v>
      </c>
      <c r="D12" s="95">
        <f>C12/434*$D$14</f>
        <v>34.562211981566826</v>
      </c>
      <c r="E12" s="95"/>
      <c r="F12" s="95" t="s">
        <v>87</v>
      </c>
      <c r="G12" s="95">
        <v>3</v>
      </c>
      <c r="H12" s="95">
        <f>G12/594.5*$H$14</f>
        <v>5.046257359125316</v>
      </c>
      <c r="I12" s="95"/>
      <c r="J12" s="95" t="s">
        <v>88</v>
      </c>
      <c r="K12" s="95">
        <v>8.8</v>
      </c>
      <c r="L12" s="95">
        <f>K12/551.8*$L$14</f>
        <v>15.947807176513232</v>
      </c>
      <c r="M12" s="27"/>
      <c r="N12" s="127" t="s">
        <v>89</v>
      </c>
      <c r="O12" s="127">
        <v>61.2</v>
      </c>
      <c r="P12" s="127">
        <f t="shared" si="0"/>
        <v>61.20000000000001</v>
      </c>
      <c r="Q12" s="12"/>
      <c r="R12" s="129" t="s">
        <v>90</v>
      </c>
      <c r="S12" s="129">
        <v>1</v>
      </c>
      <c r="T12" s="129">
        <f t="shared" si="1"/>
        <v>1.0000000000000002</v>
      </c>
    </row>
    <row r="13" spans="2:20" s="11" customFormat="1" ht="14.25" customHeight="1">
      <c r="B13" s="93" t="s">
        <v>91</v>
      </c>
      <c r="C13" s="94">
        <v>83</v>
      </c>
      <c r="D13" s="95">
        <f>C13/434*$D$14</f>
        <v>191.2442396313364</v>
      </c>
      <c r="E13" s="95"/>
      <c r="F13" s="95" t="s">
        <v>89</v>
      </c>
      <c r="G13" s="95">
        <v>0.5</v>
      </c>
      <c r="H13" s="95">
        <f>G13/594.5*$H$14</f>
        <v>0.8410428931875525</v>
      </c>
      <c r="I13" s="95"/>
      <c r="J13" s="95" t="s">
        <v>92</v>
      </c>
      <c r="K13" s="95">
        <v>50.4</v>
      </c>
      <c r="L13" s="95">
        <f>K13/551.8*$L$14</f>
        <v>91.33744110184851</v>
      </c>
      <c r="M13" s="27"/>
      <c r="N13" s="127" t="s">
        <v>76</v>
      </c>
      <c r="O13" s="127">
        <v>23.5</v>
      </c>
      <c r="P13" s="127">
        <f t="shared" si="0"/>
        <v>23.500000000000004</v>
      </c>
      <c r="Q13" s="12"/>
      <c r="R13" s="129" t="s">
        <v>93</v>
      </c>
      <c r="S13" s="129">
        <v>0.5</v>
      </c>
      <c r="T13" s="129">
        <f t="shared" si="1"/>
        <v>0.5000000000000001</v>
      </c>
    </row>
    <row r="14" spans="2:20" s="11" customFormat="1" ht="14.25" customHeight="1">
      <c r="B14" s="19" t="s">
        <v>94</v>
      </c>
      <c r="C14" s="27"/>
      <c r="D14" s="8">
        <v>1000</v>
      </c>
      <c r="E14" s="7"/>
      <c r="F14" s="8" t="s">
        <v>94</v>
      </c>
      <c r="G14" s="7"/>
      <c r="H14" s="8">
        <v>1000</v>
      </c>
      <c r="I14" s="7"/>
      <c r="J14" s="8" t="s">
        <v>94</v>
      </c>
      <c r="K14" s="27"/>
      <c r="L14" s="8">
        <v>1000</v>
      </c>
      <c r="M14" s="27"/>
      <c r="N14" s="127" t="s">
        <v>80</v>
      </c>
      <c r="O14" s="127">
        <v>32</v>
      </c>
      <c r="P14" s="127">
        <f t="shared" si="0"/>
        <v>32.00000000000001</v>
      </c>
      <c r="Q14" s="12"/>
      <c r="R14" s="129" t="s">
        <v>95</v>
      </c>
      <c r="S14" s="129">
        <v>14.2</v>
      </c>
      <c r="T14" s="129">
        <f t="shared" si="1"/>
        <v>14.200000000000001</v>
      </c>
    </row>
    <row r="15" spans="2:20" s="11" customFormat="1" ht="14.25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127" t="s">
        <v>96</v>
      </c>
      <c r="O15" s="127">
        <v>22</v>
      </c>
      <c r="P15" s="127">
        <f t="shared" si="0"/>
        <v>22</v>
      </c>
      <c r="Q15" s="12"/>
      <c r="R15" s="126" t="s">
        <v>94</v>
      </c>
      <c r="S15" s="126"/>
      <c r="T15" s="126">
        <f>SUM(S9:S14)</f>
        <v>1000.0000000000001</v>
      </c>
    </row>
    <row r="16" spans="2:20" s="11" customFormat="1" ht="14.25" customHeight="1">
      <c r="B16" s="27"/>
      <c r="C16" s="27"/>
      <c r="D16" s="7"/>
      <c r="E16" s="7"/>
      <c r="F16" s="7"/>
      <c r="G16" s="7"/>
      <c r="H16" s="7"/>
      <c r="I16" s="7"/>
      <c r="J16" s="7"/>
      <c r="K16" s="7"/>
      <c r="L16" s="7"/>
      <c r="M16" s="7"/>
      <c r="N16" s="128" t="s">
        <v>94</v>
      </c>
      <c r="O16" s="128"/>
      <c r="P16" s="128">
        <f>SUM(O9:O15)</f>
        <v>1000.0000000000001</v>
      </c>
      <c r="Q16" s="12"/>
      <c r="R16" s="12"/>
      <c r="S16" s="12"/>
      <c r="T16" s="12"/>
    </row>
    <row r="17" spans="2:20" s="11" customFormat="1" ht="14.25" customHeight="1">
      <c r="B17" s="27"/>
      <c r="C17" s="27"/>
      <c r="D17" s="7"/>
      <c r="E17" s="7"/>
      <c r="F17" s="7"/>
      <c r="G17" s="7"/>
      <c r="H17" s="7"/>
      <c r="I17" s="7"/>
      <c r="J17" s="7"/>
      <c r="K17" s="7"/>
      <c r="L17" s="7"/>
      <c r="M17" s="7"/>
      <c r="N17" s="128"/>
      <c r="O17" s="128"/>
      <c r="P17" s="128"/>
      <c r="Q17" s="12"/>
      <c r="R17" s="12"/>
      <c r="S17" s="12"/>
      <c r="T17" s="12"/>
    </row>
    <row r="18" spans="2:20" s="11" customFormat="1" ht="12.75" customHeight="1">
      <c r="B18" s="21" t="s">
        <v>65</v>
      </c>
      <c r="C18" s="22"/>
      <c r="D18" s="8" t="s">
        <v>67</v>
      </c>
      <c r="E18" s="12"/>
      <c r="F18" s="21" t="s">
        <v>65</v>
      </c>
      <c r="G18" s="21"/>
      <c r="H18" s="8" t="s">
        <v>67</v>
      </c>
      <c r="I18" s="12"/>
      <c r="J18" s="21" t="s">
        <v>65</v>
      </c>
      <c r="K18" s="22"/>
      <c r="L18" s="8" t="s">
        <v>13</v>
      </c>
      <c r="N18" s="21" t="s">
        <v>65</v>
      </c>
      <c r="O18" s="128"/>
      <c r="P18" s="26" t="s">
        <v>13</v>
      </c>
      <c r="Q18" s="12"/>
      <c r="R18" s="21" t="s">
        <v>65</v>
      </c>
      <c r="S18" s="22"/>
      <c r="T18" s="8" t="s">
        <v>13</v>
      </c>
    </row>
    <row r="19" spans="2:20" s="11" customFormat="1" ht="14.25" customHeight="1">
      <c r="B19" s="21" t="s">
        <v>68</v>
      </c>
      <c r="C19" s="22"/>
      <c r="D19" s="14"/>
      <c r="E19" s="12"/>
      <c r="F19" s="21" t="s">
        <v>68</v>
      </c>
      <c r="G19" s="22"/>
      <c r="H19" s="14"/>
      <c r="I19" s="14"/>
      <c r="J19" s="21" t="s">
        <v>68</v>
      </c>
      <c r="K19" s="22"/>
      <c r="L19" s="14"/>
      <c r="N19" s="21" t="s">
        <v>68</v>
      </c>
      <c r="O19" s="128"/>
      <c r="P19" s="16"/>
      <c r="Q19" s="12"/>
      <c r="R19" s="21" t="s">
        <v>68</v>
      </c>
      <c r="S19" s="22"/>
      <c r="T19" s="14"/>
    </row>
    <row r="20" spans="2:20" s="11" customFormat="1" ht="14.25" customHeight="1">
      <c r="B20" s="21" t="s">
        <v>69</v>
      </c>
      <c r="C20" s="22"/>
      <c r="D20" s="14" t="s">
        <v>97</v>
      </c>
      <c r="E20" s="12"/>
      <c r="F20" s="21" t="s">
        <v>69</v>
      </c>
      <c r="G20" s="22"/>
      <c r="H20" s="14" t="s">
        <v>98</v>
      </c>
      <c r="I20" s="14"/>
      <c r="J20" s="21" t="s">
        <v>69</v>
      </c>
      <c r="K20" s="22"/>
      <c r="L20" s="14" t="s">
        <v>99</v>
      </c>
      <c r="N20" s="21" t="s">
        <v>69</v>
      </c>
      <c r="O20" s="128"/>
      <c r="P20" s="16" t="s">
        <v>72</v>
      </c>
      <c r="Q20" s="12"/>
      <c r="R20" s="21" t="s">
        <v>69</v>
      </c>
      <c r="S20" s="22"/>
      <c r="T20" s="14" t="s">
        <v>97</v>
      </c>
    </row>
    <row r="21" spans="2:20" s="11" customFormat="1" ht="14.25" customHeight="1">
      <c r="B21" s="21" t="s">
        <v>73</v>
      </c>
      <c r="C21" s="22"/>
      <c r="D21" s="8"/>
      <c r="E21" s="12"/>
      <c r="F21" s="21" t="s">
        <v>73</v>
      </c>
      <c r="G21" s="22"/>
      <c r="H21" s="8"/>
      <c r="I21" s="14"/>
      <c r="J21" s="21" t="s">
        <v>73</v>
      </c>
      <c r="K21" s="22"/>
      <c r="L21" s="8"/>
      <c r="N21" s="21" t="s">
        <v>73</v>
      </c>
      <c r="O21" s="128"/>
      <c r="P21" s="26"/>
      <c r="Q21" s="12"/>
      <c r="R21" s="21" t="s">
        <v>73</v>
      </c>
      <c r="S21" s="22"/>
      <c r="T21" s="8"/>
    </row>
    <row r="22" spans="2:20" s="11" customFormat="1" ht="14.25" customHeight="1">
      <c r="B22" s="95" t="s">
        <v>78</v>
      </c>
      <c r="C22" s="95">
        <v>534.6</v>
      </c>
      <c r="D22" s="95">
        <f aca="true" t="shared" si="2" ref="D22:D29">C22/899.3*$D$30</f>
        <v>594.4623596130324</v>
      </c>
      <c r="E22" s="12"/>
      <c r="F22" s="95" t="s">
        <v>100</v>
      </c>
      <c r="G22" s="95">
        <v>627</v>
      </c>
      <c r="H22" s="95">
        <f aca="true" t="shared" si="3" ref="H22:H30">G22/1843.2*$H$31</f>
        <v>340.1692708333333</v>
      </c>
      <c r="I22" s="14"/>
      <c r="J22" s="96" t="s">
        <v>88</v>
      </c>
      <c r="K22" s="95">
        <v>142.5</v>
      </c>
      <c r="L22" s="95">
        <f aca="true" t="shared" si="4" ref="L22:L30">K22/939.3*$L$31</f>
        <v>151.70871925902267</v>
      </c>
      <c r="N22" s="129" t="s">
        <v>81</v>
      </c>
      <c r="O22" s="129">
        <v>387.86</v>
      </c>
      <c r="P22" s="129">
        <f aca="true" t="shared" si="5" ref="P22:P28">O22/1000*$P$29</f>
        <v>387.85999999999996</v>
      </c>
      <c r="Q22" s="12"/>
      <c r="R22" s="95" t="s">
        <v>78</v>
      </c>
      <c r="S22" s="97">
        <v>508.8</v>
      </c>
      <c r="T22" s="95">
        <f aca="true" t="shared" si="6" ref="T22:T29">S22/827.5*$T$30</f>
        <v>614.8640483383687</v>
      </c>
    </row>
    <row r="23" spans="2:20" s="11" customFormat="1" ht="14.25" customHeight="1">
      <c r="B23" s="95" t="s">
        <v>75</v>
      </c>
      <c r="C23" s="95">
        <v>129.6</v>
      </c>
      <c r="D23" s="95">
        <f t="shared" si="2"/>
        <v>144.11208717891694</v>
      </c>
      <c r="E23" s="12"/>
      <c r="F23" s="95" t="s">
        <v>81</v>
      </c>
      <c r="G23" s="95">
        <v>694.7</v>
      </c>
      <c r="H23" s="95">
        <f t="shared" si="3"/>
        <v>376.89887152777777</v>
      </c>
      <c r="I23" s="14"/>
      <c r="J23" s="96" t="s">
        <v>90</v>
      </c>
      <c r="K23" s="95">
        <v>85.5</v>
      </c>
      <c r="L23" s="95">
        <f t="shared" si="4"/>
        <v>91.02523155541361</v>
      </c>
      <c r="N23" s="129" t="s">
        <v>75</v>
      </c>
      <c r="O23" s="129">
        <v>508.71</v>
      </c>
      <c r="P23" s="129">
        <f t="shared" si="5"/>
        <v>508.70999999999987</v>
      </c>
      <c r="Q23" s="12"/>
      <c r="R23" s="95" t="s">
        <v>75</v>
      </c>
      <c r="S23" s="97">
        <v>115.2</v>
      </c>
      <c r="T23" s="95">
        <f t="shared" si="6"/>
        <v>139.21450151057402</v>
      </c>
    </row>
    <row r="24" spans="2:20" s="11" customFormat="1" ht="14.25" customHeight="1">
      <c r="B24" s="95" t="s">
        <v>101</v>
      </c>
      <c r="C24" s="95">
        <v>129.6</v>
      </c>
      <c r="D24" s="95">
        <f t="shared" si="2"/>
        <v>144.11208717891694</v>
      </c>
      <c r="E24" s="12"/>
      <c r="F24" s="95" t="s">
        <v>78</v>
      </c>
      <c r="G24" s="95">
        <v>187</v>
      </c>
      <c r="H24" s="95">
        <f t="shared" si="3"/>
        <v>101.45399305555556</v>
      </c>
      <c r="I24" s="14"/>
      <c r="J24" s="96" t="s">
        <v>102</v>
      </c>
      <c r="K24" s="95">
        <v>49.8</v>
      </c>
      <c r="L24" s="95">
        <f t="shared" si="4"/>
        <v>53.01820504631109</v>
      </c>
      <c r="N24" s="129" t="s">
        <v>83</v>
      </c>
      <c r="O24" s="129">
        <v>8.99</v>
      </c>
      <c r="P24" s="129">
        <f t="shared" si="5"/>
        <v>8.989999999999998</v>
      </c>
      <c r="Q24" s="12"/>
      <c r="R24" s="95" t="s">
        <v>101</v>
      </c>
      <c r="S24" s="97">
        <v>115.2</v>
      </c>
      <c r="T24" s="95">
        <f t="shared" si="6"/>
        <v>139.21450151057402</v>
      </c>
    </row>
    <row r="25" spans="2:20" s="11" customFormat="1" ht="14.25" customHeight="1">
      <c r="B25" s="95" t="s">
        <v>80</v>
      </c>
      <c r="C25" s="95">
        <v>90</v>
      </c>
      <c r="D25" s="95">
        <f t="shared" si="2"/>
        <v>100.07783831869233</v>
      </c>
      <c r="E25" s="12"/>
      <c r="F25" s="95" t="s">
        <v>83</v>
      </c>
      <c r="G25" s="95">
        <v>142</v>
      </c>
      <c r="H25" s="95">
        <f t="shared" si="3"/>
        <v>77.03993055555556</v>
      </c>
      <c r="I25" s="14"/>
      <c r="J25" s="96" t="s">
        <v>103</v>
      </c>
      <c r="K25" s="95">
        <v>49.8</v>
      </c>
      <c r="L25" s="95">
        <f t="shared" si="4"/>
        <v>53.01820504631109</v>
      </c>
      <c r="N25" s="129" t="s">
        <v>104</v>
      </c>
      <c r="O25" s="129">
        <v>6.75</v>
      </c>
      <c r="P25" s="129">
        <f t="shared" si="5"/>
        <v>6.749999999999998</v>
      </c>
      <c r="Q25" s="12"/>
      <c r="R25" s="95" t="s">
        <v>80</v>
      </c>
      <c r="S25" s="97">
        <v>72</v>
      </c>
      <c r="T25" s="95">
        <f t="shared" si="6"/>
        <v>87.00906344410876</v>
      </c>
    </row>
    <row r="26" spans="2:20" s="11" customFormat="1" ht="14.25" customHeight="1">
      <c r="B26" s="95" t="s">
        <v>87</v>
      </c>
      <c r="C26" s="95">
        <v>8.8</v>
      </c>
      <c r="D26" s="95">
        <f t="shared" si="2"/>
        <v>9.785388635605472</v>
      </c>
      <c r="E26" s="12"/>
      <c r="F26" s="95" t="s">
        <v>103</v>
      </c>
      <c r="G26" s="95">
        <v>7</v>
      </c>
      <c r="H26" s="95">
        <f t="shared" si="3"/>
        <v>3.7977430555555554</v>
      </c>
      <c r="I26" s="14"/>
      <c r="J26" s="96" t="s">
        <v>76</v>
      </c>
      <c r="K26" s="95">
        <v>266</v>
      </c>
      <c r="L26" s="95">
        <f t="shared" si="4"/>
        <v>283.189609283509</v>
      </c>
      <c r="N26" s="129" t="s">
        <v>95</v>
      </c>
      <c r="O26" s="129">
        <v>7.31</v>
      </c>
      <c r="P26" s="129">
        <f t="shared" si="5"/>
        <v>7.309999999999998</v>
      </c>
      <c r="Q26" s="12"/>
      <c r="R26" s="95" t="s">
        <v>87</v>
      </c>
      <c r="S26" s="97">
        <v>10.8</v>
      </c>
      <c r="T26" s="95">
        <f t="shared" si="6"/>
        <v>13.051359516616316</v>
      </c>
    </row>
    <row r="27" spans="2:20" s="11" customFormat="1" ht="14.25" customHeight="1">
      <c r="B27" s="95" t="s">
        <v>85</v>
      </c>
      <c r="C27" s="95">
        <v>4.5</v>
      </c>
      <c r="D27" s="95">
        <f t="shared" si="2"/>
        <v>5.0038919159346165</v>
      </c>
      <c r="E27" s="12"/>
      <c r="F27" s="95" t="s">
        <v>84</v>
      </c>
      <c r="G27" s="95">
        <v>22</v>
      </c>
      <c r="H27" s="95">
        <f t="shared" si="3"/>
        <v>11.935763888888888</v>
      </c>
      <c r="I27" s="14"/>
      <c r="J27" s="96" t="s">
        <v>81</v>
      </c>
      <c r="K27" s="95">
        <v>10.7</v>
      </c>
      <c r="L27" s="95">
        <f t="shared" si="4"/>
        <v>11.391461726817843</v>
      </c>
      <c r="N27" s="129" t="s">
        <v>80</v>
      </c>
      <c r="O27" s="129">
        <v>79.82</v>
      </c>
      <c r="P27" s="129">
        <f t="shared" si="5"/>
        <v>79.81999999999996</v>
      </c>
      <c r="Q27" s="12"/>
      <c r="R27" s="95" t="s">
        <v>105</v>
      </c>
      <c r="S27" s="97">
        <v>0.7</v>
      </c>
      <c r="T27" s="95">
        <f t="shared" si="6"/>
        <v>0.8459214501510574</v>
      </c>
    </row>
    <row r="28" spans="2:20" s="11" customFormat="1" ht="14.25" customHeight="1">
      <c r="B28" s="95" t="s">
        <v>105</v>
      </c>
      <c r="C28" s="95">
        <v>1.1</v>
      </c>
      <c r="D28" s="95">
        <f t="shared" si="2"/>
        <v>1.223173579450684</v>
      </c>
      <c r="E28" s="12"/>
      <c r="F28" s="95" t="s">
        <v>80</v>
      </c>
      <c r="G28" s="95">
        <v>155</v>
      </c>
      <c r="H28" s="95">
        <f t="shared" si="3"/>
        <v>84.09288194444444</v>
      </c>
      <c r="I28" s="14"/>
      <c r="J28" s="96" t="s">
        <v>106</v>
      </c>
      <c r="K28" s="95">
        <v>213</v>
      </c>
      <c r="L28" s="95">
        <f t="shared" si="4"/>
        <v>226.76461194506547</v>
      </c>
      <c r="N28" s="129" t="s">
        <v>93</v>
      </c>
      <c r="O28" s="129">
        <v>0.56</v>
      </c>
      <c r="P28" s="129">
        <f t="shared" si="5"/>
        <v>0.5599999999999999</v>
      </c>
      <c r="Q28" s="12"/>
      <c r="R28" s="95" t="s">
        <v>85</v>
      </c>
      <c r="S28" s="95">
        <v>3.7</v>
      </c>
      <c r="T28" s="95">
        <f t="shared" si="6"/>
        <v>4.471299093655589</v>
      </c>
    </row>
    <row r="29" spans="2:20" s="11" customFormat="1" ht="14.25" customHeight="1">
      <c r="B29" s="95" t="s">
        <v>76</v>
      </c>
      <c r="C29" s="95">
        <v>1.1</v>
      </c>
      <c r="D29" s="95">
        <f t="shared" si="2"/>
        <v>1.223173579450684</v>
      </c>
      <c r="E29" s="12"/>
      <c r="F29" s="95" t="s">
        <v>107</v>
      </c>
      <c r="G29" s="95">
        <v>4</v>
      </c>
      <c r="H29" s="95">
        <f t="shared" si="3"/>
        <v>2.170138888888889</v>
      </c>
      <c r="I29" s="14"/>
      <c r="J29" s="96" t="s">
        <v>96</v>
      </c>
      <c r="K29" s="95">
        <v>8</v>
      </c>
      <c r="L29" s="95">
        <f t="shared" si="4"/>
        <v>8.516980730331099</v>
      </c>
      <c r="N29" s="126" t="s">
        <v>94</v>
      </c>
      <c r="O29" s="126"/>
      <c r="P29" s="126">
        <f>SUM(O22:O28)</f>
        <v>999.9999999999998</v>
      </c>
      <c r="Q29" s="12"/>
      <c r="R29" s="99" t="s">
        <v>76</v>
      </c>
      <c r="S29" s="99">
        <v>1.1</v>
      </c>
      <c r="T29" s="95">
        <f t="shared" si="6"/>
        <v>1.3293051359516619</v>
      </c>
    </row>
    <row r="30" spans="2:20" s="11" customFormat="1" ht="14.25" customHeight="1">
      <c r="B30" s="8" t="s">
        <v>94</v>
      </c>
      <c r="D30" s="8">
        <v>1000</v>
      </c>
      <c r="E30" s="12"/>
      <c r="F30" s="95" t="s">
        <v>87</v>
      </c>
      <c r="G30" s="95">
        <v>4.5</v>
      </c>
      <c r="H30" s="95">
        <f t="shared" si="3"/>
        <v>2.44140625</v>
      </c>
      <c r="I30" s="14"/>
      <c r="J30" s="96" t="s">
        <v>92</v>
      </c>
      <c r="K30" s="95">
        <v>114</v>
      </c>
      <c r="L30" s="95">
        <f t="shared" si="4"/>
        <v>121.36697540721815</v>
      </c>
      <c r="N30" s="12"/>
      <c r="O30" s="12"/>
      <c r="P30" s="12"/>
      <c r="Q30" s="12"/>
      <c r="R30" s="8" t="s">
        <v>94</v>
      </c>
      <c r="S30" s="12"/>
      <c r="T30" s="8">
        <v>1000</v>
      </c>
    </row>
    <row r="31" spans="2:20" s="11" customFormat="1" ht="14.25" customHeight="1">
      <c r="B31" s="23"/>
      <c r="C31" s="24"/>
      <c r="D31" s="16"/>
      <c r="E31" s="12"/>
      <c r="F31" s="8" t="s">
        <v>94</v>
      </c>
      <c r="G31" s="12"/>
      <c r="H31" s="8">
        <v>1000</v>
      </c>
      <c r="I31" s="14"/>
      <c r="J31" s="8" t="s">
        <v>94</v>
      </c>
      <c r="L31" s="8">
        <v>1000</v>
      </c>
      <c r="N31" s="12"/>
      <c r="O31" s="12"/>
      <c r="P31" s="12"/>
      <c r="Q31" s="12"/>
      <c r="R31" s="12"/>
      <c r="S31" s="12"/>
      <c r="T31" s="12"/>
    </row>
    <row r="32" spans="2:20" s="11" customFormat="1" ht="14.25" customHeight="1">
      <c r="B32" s="23"/>
      <c r="C32" s="24"/>
      <c r="D32" s="16"/>
      <c r="E32" s="12"/>
      <c r="F32" s="8"/>
      <c r="G32" s="12"/>
      <c r="H32" s="8"/>
      <c r="I32" s="12"/>
      <c r="J32" s="13"/>
      <c r="K32" s="15"/>
      <c r="L32" s="16"/>
      <c r="M32" s="12"/>
      <c r="N32" s="13"/>
      <c r="O32" s="15"/>
      <c r="P32" s="16"/>
      <c r="Q32" s="14"/>
      <c r="R32" s="13"/>
      <c r="S32" s="15"/>
      <c r="T32" s="16"/>
    </row>
    <row r="33" spans="2:20" s="11" customFormat="1" ht="14.25" customHeight="1">
      <c r="B33" s="23" t="s">
        <v>65</v>
      </c>
      <c r="C33" s="25"/>
      <c r="D33" s="26" t="s">
        <v>13</v>
      </c>
      <c r="E33" s="12"/>
      <c r="F33" s="21" t="s">
        <v>65</v>
      </c>
      <c r="G33" s="21"/>
      <c r="H33" s="8" t="s">
        <v>108</v>
      </c>
      <c r="J33" s="21" t="s">
        <v>65</v>
      </c>
      <c r="K33" s="22"/>
      <c r="L33" s="8" t="s">
        <v>109</v>
      </c>
      <c r="M33" s="12"/>
      <c r="N33" s="21" t="s">
        <v>65</v>
      </c>
      <c r="O33" s="22"/>
      <c r="P33" s="139">
        <v>323</v>
      </c>
      <c r="Q33" s="142"/>
      <c r="R33" s="141" t="s">
        <v>65</v>
      </c>
      <c r="S33" s="140"/>
      <c r="T33" s="139">
        <v>323</v>
      </c>
    </row>
    <row r="34" spans="2:20" s="11" customFormat="1" ht="14.25" customHeight="1">
      <c r="B34" s="23" t="s">
        <v>68</v>
      </c>
      <c r="C34" s="25"/>
      <c r="D34" s="16"/>
      <c r="E34" s="12"/>
      <c r="F34" s="21" t="s">
        <v>68</v>
      </c>
      <c r="G34" s="22"/>
      <c r="H34" s="14"/>
      <c r="J34" s="21" t="s">
        <v>68</v>
      </c>
      <c r="K34" s="22"/>
      <c r="L34" s="16"/>
      <c r="M34" s="12"/>
      <c r="N34" s="21" t="s">
        <v>68</v>
      </c>
      <c r="O34" s="22"/>
      <c r="P34" s="14"/>
      <c r="Q34" s="14"/>
      <c r="R34" s="21" t="s">
        <v>68</v>
      </c>
      <c r="S34" s="22"/>
      <c r="T34" s="14"/>
    </row>
    <row r="35" spans="2:20" s="11" customFormat="1" ht="14.25" customHeight="1">
      <c r="B35" s="23" t="s">
        <v>69</v>
      </c>
      <c r="C35" s="25"/>
      <c r="D35" s="16" t="s">
        <v>70</v>
      </c>
      <c r="E35" s="12"/>
      <c r="F35" s="21" t="s">
        <v>69</v>
      </c>
      <c r="G35" s="22"/>
      <c r="H35" s="14" t="s">
        <v>98</v>
      </c>
      <c r="J35" s="21" t="s">
        <v>69</v>
      </c>
      <c r="K35" s="22"/>
      <c r="L35" s="16" t="s">
        <v>18</v>
      </c>
      <c r="M35" s="12"/>
      <c r="N35" s="21" t="s">
        <v>69</v>
      </c>
      <c r="O35" s="22"/>
      <c r="P35" s="14" t="s">
        <v>110</v>
      </c>
      <c r="Q35" s="14"/>
      <c r="R35" s="21" t="s">
        <v>69</v>
      </c>
      <c r="S35" s="22"/>
      <c r="T35" s="14" t="s">
        <v>70</v>
      </c>
    </row>
    <row r="36" spans="2:20" s="11" customFormat="1" ht="14.25" customHeight="1">
      <c r="B36" s="23" t="s">
        <v>73</v>
      </c>
      <c r="C36" s="23"/>
      <c r="D36" s="26" t="s">
        <v>111</v>
      </c>
      <c r="E36" s="12"/>
      <c r="F36" s="21" t="s">
        <v>73</v>
      </c>
      <c r="G36" s="22"/>
      <c r="H36" s="8"/>
      <c r="J36" s="21" t="s">
        <v>73</v>
      </c>
      <c r="K36" s="22"/>
      <c r="L36" s="8"/>
      <c r="N36" s="21" t="s">
        <v>73</v>
      </c>
      <c r="O36" s="22"/>
      <c r="P36" s="8"/>
      <c r="Q36" s="14"/>
      <c r="R36" s="21" t="s">
        <v>73</v>
      </c>
      <c r="S36" s="22"/>
      <c r="T36" s="8"/>
    </row>
    <row r="37" spans="2:20" s="11" customFormat="1" ht="14.25" customHeight="1">
      <c r="B37" s="98" t="s">
        <v>100</v>
      </c>
      <c r="C37" s="94">
        <v>250</v>
      </c>
      <c r="D37" s="95">
        <f>C37/276.5*$D$41</f>
        <v>904.1591320072333</v>
      </c>
      <c r="E37" s="12"/>
      <c r="F37" s="127" t="s">
        <v>75</v>
      </c>
      <c r="G37" s="127">
        <v>591.3</v>
      </c>
      <c r="H37" s="127">
        <f aca="true" t="shared" si="7" ref="H37:H43">G37/1000*$H$44</f>
        <v>591.2999999999998</v>
      </c>
      <c r="J37" s="83" t="s">
        <v>75</v>
      </c>
      <c r="K37" s="83">
        <v>457.6</v>
      </c>
      <c r="L37" s="127">
        <f aca="true" t="shared" si="8" ref="L37:L43">K37/1000*$L$44</f>
        <v>457.59999999999997</v>
      </c>
      <c r="N37" s="127" t="s">
        <v>92</v>
      </c>
      <c r="O37" s="127">
        <v>220.9</v>
      </c>
      <c r="P37" s="127">
        <f aca="true" t="shared" si="9" ref="P37:P43">O37/1000*$P$44</f>
        <v>220.90000000000003</v>
      </c>
      <c r="Q37" s="130"/>
      <c r="R37" s="127" t="s">
        <v>100</v>
      </c>
      <c r="S37" s="127">
        <v>668.4</v>
      </c>
      <c r="T37" s="127">
        <f aca="true" t="shared" si="10" ref="T37:T42">S37/1000*$T$43</f>
        <v>668.4</v>
      </c>
    </row>
    <row r="38" spans="2:20" s="11" customFormat="1" ht="14.25" customHeight="1">
      <c r="B38" s="98" t="s">
        <v>85</v>
      </c>
      <c r="C38" s="94">
        <v>3.5</v>
      </c>
      <c r="D38" s="95">
        <f>C38/276.5*$D$41</f>
        <v>12.658227848101266</v>
      </c>
      <c r="E38" s="12"/>
      <c r="F38" s="127" t="s">
        <v>81</v>
      </c>
      <c r="G38" s="127">
        <v>233.4</v>
      </c>
      <c r="H38" s="127">
        <f t="shared" si="7"/>
        <v>233.39999999999998</v>
      </c>
      <c r="J38" s="83" t="s">
        <v>78</v>
      </c>
      <c r="K38" s="83">
        <v>419</v>
      </c>
      <c r="L38" s="127">
        <f t="shared" si="8"/>
        <v>418.99999999999994</v>
      </c>
      <c r="N38" s="127" t="s">
        <v>105</v>
      </c>
      <c r="O38" s="127">
        <v>94</v>
      </c>
      <c r="P38" s="127">
        <f t="shared" si="9"/>
        <v>94.00000000000001</v>
      </c>
      <c r="Q38" s="130"/>
      <c r="R38" s="127" t="s">
        <v>81</v>
      </c>
      <c r="S38" s="127">
        <v>267.4</v>
      </c>
      <c r="T38" s="127">
        <f t="shared" si="10"/>
        <v>267.4</v>
      </c>
    </row>
    <row r="39" spans="2:20" s="11" customFormat="1" ht="14.25" customHeight="1">
      <c r="B39" s="98" t="s">
        <v>87</v>
      </c>
      <c r="C39" s="94">
        <v>1.5</v>
      </c>
      <c r="D39" s="95">
        <f>C39/276.5*$D$41</f>
        <v>5.424954792043399</v>
      </c>
      <c r="E39" s="12"/>
      <c r="F39" s="127" t="s">
        <v>83</v>
      </c>
      <c r="G39" s="127">
        <v>68.4</v>
      </c>
      <c r="H39" s="127">
        <f t="shared" si="7"/>
        <v>68.39999999999999</v>
      </c>
      <c r="J39" s="83" t="s">
        <v>83</v>
      </c>
      <c r="K39" s="83">
        <v>71.4</v>
      </c>
      <c r="L39" s="127">
        <f t="shared" si="8"/>
        <v>71.39999999999999</v>
      </c>
      <c r="N39" s="127" t="s">
        <v>76</v>
      </c>
      <c r="O39" s="127">
        <v>367.6</v>
      </c>
      <c r="P39" s="127">
        <f t="shared" si="9"/>
        <v>367.6000000000001</v>
      </c>
      <c r="Q39" s="130"/>
      <c r="R39" s="127" t="s">
        <v>83</v>
      </c>
      <c r="S39" s="127">
        <v>4</v>
      </c>
      <c r="T39" s="127">
        <f t="shared" si="10"/>
        <v>4</v>
      </c>
    </row>
    <row r="40" spans="2:20" s="11" customFormat="1" ht="14.25" customHeight="1">
      <c r="B40" s="98" t="s">
        <v>80</v>
      </c>
      <c r="C40" s="94">
        <v>21.5</v>
      </c>
      <c r="D40" s="95">
        <f>C40/276.5*$D$41</f>
        <v>77.75768535262206</v>
      </c>
      <c r="E40" s="12"/>
      <c r="F40" s="127" t="s">
        <v>84</v>
      </c>
      <c r="G40" s="127">
        <v>24.4</v>
      </c>
      <c r="H40" s="127">
        <f t="shared" si="7"/>
        <v>24.399999999999995</v>
      </c>
      <c r="J40" s="83" t="s">
        <v>84</v>
      </c>
      <c r="K40" s="83">
        <v>12</v>
      </c>
      <c r="L40" s="127">
        <f t="shared" si="8"/>
        <v>11.999999999999998</v>
      </c>
      <c r="N40" s="127" t="s">
        <v>103</v>
      </c>
      <c r="O40" s="127">
        <v>287</v>
      </c>
      <c r="P40" s="127">
        <f t="shared" si="9"/>
        <v>287</v>
      </c>
      <c r="Q40" s="130"/>
      <c r="R40" s="127" t="s">
        <v>85</v>
      </c>
      <c r="S40" s="127">
        <v>2.7</v>
      </c>
      <c r="T40" s="127">
        <f t="shared" si="10"/>
        <v>2.7</v>
      </c>
    </row>
    <row r="41" spans="2:20" s="11" customFormat="1" ht="14.25" customHeight="1">
      <c r="B41" s="19" t="s">
        <v>94</v>
      </c>
      <c r="D41" s="8">
        <v>1000</v>
      </c>
      <c r="E41" s="12"/>
      <c r="F41" s="127" t="s">
        <v>80</v>
      </c>
      <c r="G41" s="127">
        <v>76.4</v>
      </c>
      <c r="H41" s="127">
        <f t="shared" si="7"/>
        <v>76.4</v>
      </c>
      <c r="J41" s="83" t="s">
        <v>76</v>
      </c>
      <c r="K41" s="83">
        <v>30.8</v>
      </c>
      <c r="L41" s="127">
        <f t="shared" si="8"/>
        <v>30.799999999999997</v>
      </c>
      <c r="N41" s="127" t="s">
        <v>78</v>
      </c>
      <c r="O41" s="127">
        <v>5.7</v>
      </c>
      <c r="P41" s="127">
        <f t="shared" si="9"/>
        <v>5.700000000000001</v>
      </c>
      <c r="Q41" s="130"/>
      <c r="R41" s="127" t="s">
        <v>95</v>
      </c>
      <c r="S41" s="127">
        <v>10.7</v>
      </c>
      <c r="T41" s="127">
        <f t="shared" si="10"/>
        <v>10.7</v>
      </c>
    </row>
    <row r="42" spans="4:20" s="11" customFormat="1" ht="14.25" customHeight="1">
      <c r="D42" s="12"/>
      <c r="E42" s="12"/>
      <c r="F42" s="127" t="s">
        <v>89</v>
      </c>
      <c r="G42" s="127">
        <v>4.9</v>
      </c>
      <c r="H42" s="127">
        <f t="shared" si="7"/>
        <v>4.9</v>
      </c>
      <c r="J42" s="83" t="s">
        <v>95</v>
      </c>
      <c r="K42" s="83">
        <v>8.3</v>
      </c>
      <c r="L42" s="127">
        <f t="shared" si="8"/>
        <v>8.299999999999999</v>
      </c>
      <c r="N42" s="127" t="s">
        <v>95</v>
      </c>
      <c r="O42" s="127">
        <v>2.6</v>
      </c>
      <c r="P42" s="127">
        <f t="shared" si="9"/>
        <v>2.6</v>
      </c>
      <c r="Q42" s="130"/>
      <c r="R42" s="127" t="s">
        <v>80</v>
      </c>
      <c r="S42" s="127">
        <v>46.8</v>
      </c>
      <c r="T42" s="127">
        <f t="shared" si="10"/>
        <v>46.8</v>
      </c>
    </row>
    <row r="43" spans="4:20" s="11" customFormat="1" ht="14.25" customHeight="1">
      <c r="D43" s="12"/>
      <c r="E43" s="12"/>
      <c r="F43" s="127" t="s">
        <v>93</v>
      </c>
      <c r="G43" s="127">
        <v>1.2</v>
      </c>
      <c r="H43" s="127">
        <f t="shared" si="7"/>
        <v>1.1999999999999997</v>
      </c>
      <c r="J43" s="83" t="s">
        <v>106</v>
      </c>
      <c r="K43" s="83">
        <v>0.9</v>
      </c>
      <c r="L43" s="127">
        <f t="shared" si="8"/>
        <v>0.8999999999999999</v>
      </c>
      <c r="N43" s="127" t="s">
        <v>112</v>
      </c>
      <c r="O43" s="127">
        <v>22.2</v>
      </c>
      <c r="P43" s="127">
        <f t="shared" si="9"/>
        <v>22.200000000000003</v>
      </c>
      <c r="Q43" s="130"/>
      <c r="R43" s="128" t="s">
        <v>94</v>
      </c>
      <c r="S43" s="128"/>
      <c r="T43" s="128">
        <f>SUM(S37:S42)</f>
        <v>1000</v>
      </c>
    </row>
    <row r="44" spans="4:20" s="11" customFormat="1" ht="14.25" customHeight="1">
      <c r="D44" s="12"/>
      <c r="E44" s="12"/>
      <c r="F44" s="128" t="s">
        <v>94</v>
      </c>
      <c r="G44" s="128"/>
      <c r="H44" s="128">
        <f>SUM(G37:G43)</f>
        <v>999.9999999999999</v>
      </c>
      <c r="J44" s="84" t="s">
        <v>94</v>
      </c>
      <c r="K44" s="84"/>
      <c r="L44" s="128">
        <f>SUM(K37:K43)</f>
        <v>999.9999999999999</v>
      </c>
      <c r="N44" s="128" t="s">
        <v>94</v>
      </c>
      <c r="O44" s="128"/>
      <c r="P44" s="128">
        <f>SUM(O37:O43)</f>
        <v>1000.0000000000001</v>
      </c>
      <c r="Q44" s="130"/>
      <c r="R44" s="12"/>
      <c r="S44" s="12"/>
      <c r="T44" s="12"/>
    </row>
    <row r="45" spans="4:20" s="11" customFormat="1" ht="14.25" customHeight="1">
      <c r="D45" s="12"/>
      <c r="E45" s="12"/>
      <c r="F45" s="12"/>
      <c r="G45" s="12"/>
      <c r="H45" s="12"/>
      <c r="L45" s="12"/>
      <c r="N45" s="12"/>
      <c r="O45" s="12"/>
      <c r="P45" s="12"/>
      <c r="Q45" s="12"/>
      <c r="R45" s="12"/>
      <c r="S45" s="12"/>
      <c r="T45" s="12"/>
    </row>
    <row r="46" spans="2:20" s="11" customFormat="1" ht="14.25" customHeight="1">
      <c r="B46" s="21" t="s">
        <v>65</v>
      </c>
      <c r="C46" s="85"/>
      <c r="D46" s="139">
        <v>323</v>
      </c>
      <c r="E46" s="142"/>
      <c r="F46" s="141" t="s">
        <v>65</v>
      </c>
      <c r="G46" s="140"/>
      <c r="H46" s="139">
        <v>323</v>
      </c>
      <c r="I46" s="142"/>
      <c r="J46" s="141" t="s">
        <v>65</v>
      </c>
      <c r="K46" s="143"/>
      <c r="L46" s="139">
        <v>323</v>
      </c>
      <c r="M46" s="142"/>
      <c r="N46" s="141" t="s">
        <v>65</v>
      </c>
      <c r="O46" s="143"/>
      <c r="P46" s="139">
        <v>323</v>
      </c>
      <c r="Q46" s="12"/>
      <c r="R46" s="21" t="s">
        <v>65</v>
      </c>
      <c r="S46" s="22"/>
      <c r="T46" s="8" t="s">
        <v>113</v>
      </c>
    </row>
    <row r="47" spans="2:20" s="11" customFormat="1" ht="14.25" customHeight="1">
      <c r="B47" s="21" t="s">
        <v>68</v>
      </c>
      <c r="C47" s="85"/>
      <c r="D47" s="16"/>
      <c r="E47" s="12"/>
      <c r="F47" s="21" t="s">
        <v>68</v>
      </c>
      <c r="G47" s="22"/>
      <c r="H47" s="16"/>
      <c r="I47" s="12"/>
      <c r="J47" s="21" t="s">
        <v>68</v>
      </c>
      <c r="K47" s="85"/>
      <c r="L47" s="16"/>
      <c r="M47" s="12"/>
      <c r="N47" s="21" t="s">
        <v>68</v>
      </c>
      <c r="O47" s="126"/>
      <c r="P47" s="16"/>
      <c r="Q47" s="12"/>
      <c r="R47" s="21" t="s">
        <v>68</v>
      </c>
      <c r="S47" s="22"/>
      <c r="T47" s="16" t="s">
        <v>24</v>
      </c>
    </row>
    <row r="48" spans="2:20" s="11" customFormat="1" ht="15.75" customHeight="1">
      <c r="B48" s="21" t="s">
        <v>69</v>
      </c>
      <c r="C48" s="84"/>
      <c r="D48" s="16" t="s">
        <v>20</v>
      </c>
      <c r="E48" s="12"/>
      <c r="F48" s="21" t="s">
        <v>69</v>
      </c>
      <c r="G48" s="22"/>
      <c r="H48" s="16" t="s">
        <v>21</v>
      </c>
      <c r="I48" s="12"/>
      <c r="J48" s="21" t="s">
        <v>69</v>
      </c>
      <c r="K48" s="84"/>
      <c r="L48" s="16" t="s">
        <v>22</v>
      </c>
      <c r="M48" s="12"/>
      <c r="N48" s="21" t="s">
        <v>69</v>
      </c>
      <c r="O48" s="128"/>
      <c r="P48" s="16" t="s">
        <v>23</v>
      </c>
      <c r="Q48" s="12"/>
      <c r="R48" s="21" t="s">
        <v>69</v>
      </c>
      <c r="S48" s="22"/>
      <c r="T48" s="16" t="s">
        <v>25</v>
      </c>
    </row>
    <row r="49" spans="2:20" s="11" customFormat="1" ht="14.25" customHeight="1">
      <c r="B49" s="21" t="s">
        <v>73</v>
      </c>
      <c r="C49" s="84"/>
      <c r="D49" s="26"/>
      <c r="E49" s="12"/>
      <c r="F49" s="21" t="s">
        <v>73</v>
      </c>
      <c r="G49" s="22"/>
      <c r="H49" s="8"/>
      <c r="I49" s="12"/>
      <c r="J49" s="21" t="s">
        <v>73</v>
      </c>
      <c r="K49" s="84"/>
      <c r="L49" s="26"/>
      <c r="M49" s="12"/>
      <c r="N49" s="21" t="s">
        <v>73</v>
      </c>
      <c r="O49" s="128"/>
      <c r="P49" s="26"/>
      <c r="Q49" s="12"/>
      <c r="R49" s="21" t="s">
        <v>73</v>
      </c>
      <c r="S49" s="22"/>
      <c r="T49" s="8"/>
    </row>
    <row r="50" spans="2:20" s="11" customFormat="1" ht="14.25" customHeight="1">
      <c r="B50" s="83" t="s">
        <v>100</v>
      </c>
      <c r="C50" s="83">
        <v>762.2</v>
      </c>
      <c r="D50" s="127">
        <f aca="true" t="shared" si="11" ref="D50:D55">C50/999.9*$D$56</f>
        <v>762.2762276227623</v>
      </c>
      <c r="E50" s="127"/>
      <c r="F50" s="127" t="s">
        <v>101</v>
      </c>
      <c r="G50" s="127">
        <v>114</v>
      </c>
      <c r="H50" s="127">
        <f aca="true" t="shared" si="12" ref="H50:H56">G50/1000*$H$57</f>
        <v>114</v>
      </c>
      <c r="I50" s="83"/>
      <c r="J50" s="83" t="s">
        <v>100</v>
      </c>
      <c r="K50" s="83">
        <v>584.79</v>
      </c>
      <c r="L50" s="127">
        <f aca="true" t="shared" si="13" ref="L50:L56">K50/999.96*$L$57</f>
        <v>584.8133925357014</v>
      </c>
      <c r="M50" s="83"/>
      <c r="N50" s="127" t="s">
        <v>114</v>
      </c>
      <c r="O50" s="127">
        <v>239.6</v>
      </c>
      <c r="P50" s="127">
        <f aca="true" t="shared" si="14" ref="P50:P56">O50/1000*$P$57</f>
        <v>239.6</v>
      </c>
      <c r="Q50" s="127"/>
      <c r="R50" s="127" t="s">
        <v>76</v>
      </c>
      <c r="S50" s="127">
        <v>662.6</v>
      </c>
      <c r="T50" s="127">
        <f aca="true" t="shared" si="15" ref="T50:T55">S50/1000*$T$56</f>
        <v>662.6</v>
      </c>
    </row>
    <row r="51" spans="2:20" s="11" customFormat="1" ht="14.25" customHeight="1">
      <c r="B51" s="83" t="s">
        <v>84</v>
      </c>
      <c r="C51" s="83">
        <v>38.1</v>
      </c>
      <c r="D51" s="127">
        <f t="shared" si="11"/>
        <v>38.10381038103811</v>
      </c>
      <c r="E51" s="127"/>
      <c r="F51" s="127" t="s">
        <v>78</v>
      </c>
      <c r="G51" s="127">
        <v>714.8</v>
      </c>
      <c r="H51" s="127">
        <f t="shared" si="12"/>
        <v>714.8</v>
      </c>
      <c r="I51" s="83"/>
      <c r="J51" s="83" t="s">
        <v>81</v>
      </c>
      <c r="K51" s="83">
        <v>146.19</v>
      </c>
      <c r="L51" s="127">
        <f t="shared" si="13"/>
        <v>146.19584783391335</v>
      </c>
      <c r="M51" s="83"/>
      <c r="N51" s="127" t="s">
        <v>103</v>
      </c>
      <c r="O51" s="127">
        <v>327.7</v>
      </c>
      <c r="P51" s="127">
        <f t="shared" si="14"/>
        <v>327.69999999999993</v>
      </c>
      <c r="Q51" s="127"/>
      <c r="R51" s="127" t="s">
        <v>81</v>
      </c>
      <c r="S51" s="127">
        <v>199.9</v>
      </c>
      <c r="T51" s="127">
        <f t="shared" si="15"/>
        <v>199.9</v>
      </c>
    </row>
    <row r="52" spans="2:20" s="11" customFormat="1" ht="14.25" customHeight="1">
      <c r="B52" s="83" t="s">
        <v>83</v>
      </c>
      <c r="C52" s="83">
        <v>24.4</v>
      </c>
      <c r="D52" s="127">
        <f t="shared" si="11"/>
        <v>24.4024402440244</v>
      </c>
      <c r="E52" s="127"/>
      <c r="F52" s="127" t="s">
        <v>83</v>
      </c>
      <c r="G52" s="127">
        <v>64.2</v>
      </c>
      <c r="H52" s="127">
        <f t="shared" si="12"/>
        <v>64.2</v>
      </c>
      <c r="I52" s="83"/>
      <c r="J52" s="83" t="s">
        <v>83</v>
      </c>
      <c r="K52" s="83">
        <v>87.71</v>
      </c>
      <c r="L52" s="127">
        <f t="shared" si="13"/>
        <v>87.7135085403416</v>
      </c>
      <c r="M52" s="83"/>
      <c r="N52" s="127" t="s">
        <v>115</v>
      </c>
      <c r="O52" s="127">
        <v>376.4</v>
      </c>
      <c r="P52" s="127">
        <f t="shared" si="14"/>
        <v>376.3999999999999</v>
      </c>
      <c r="Q52" s="127"/>
      <c r="R52" s="127" t="s">
        <v>116</v>
      </c>
      <c r="S52" s="127">
        <v>83.6</v>
      </c>
      <c r="T52" s="127">
        <f t="shared" si="15"/>
        <v>83.6</v>
      </c>
    </row>
    <row r="53" spans="2:20" s="11" customFormat="1" ht="14.25" customHeight="1">
      <c r="B53" s="83" t="s">
        <v>81</v>
      </c>
      <c r="C53" s="83">
        <v>152.4</v>
      </c>
      <c r="D53" s="127">
        <f t="shared" si="11"/>
        <v>152.41524152415244</v>
      </c>
      <c r="E53" s="127"/>
      <c r="F53" s="127" t="s">
        <v>84</v>
      </c>
      <c r="G53" s="127">
        <v>11</v>
      </c>
      <c r="H53" s="127">
        <f t="shared" si="12"/>
        <v>11</v>
      </c>
      <c r="I53" s="83"/>
      <c r="J53" s="83" t="s">
        <v>84</v>
      </c>
      <c r="K53" s="83">
        <v>21.92</v>
      </c>
      <c r="L53" s="127">
        <f t="shared" si="13"/>
        <v>21.920876835073404</v>
      </c>
      <c r="M53" s="83"/>
      <c r="N53" s="127" t="s">
        <v>75</v>
      </c>
      <c r="O53" s="127">
        <v>11.6</v>
      </c>
      <c r="P53" s="127">
        <f t="shared" si="14"/>
        <v>11.599999999999998</v>
      </c>
      <c r="Q53" s="127"/>
      <c r="R53" s="127" t="s">
        <v>88</v>
      </c>
      <c r="S53" s="127">
        <v>37.6</v>
      </c>
      <c r="T53" s="127">
        <f t="shared" si="15"/>
        <v>37.6</v>
      </c>
    </row>
    <row r="54" spans="2:20" s="11" customFormat="1" ht="14.25" customHeight="1">
      <c r="B54" s="83" t="s">
        <v>80</v>
      </c>
      <c r="C54" s="83">
        <v>15.2</v>
      </c>
      <c r="D54" s="127">
        <f t="shared" si="11"/>
        <v>15.2015201520152</v>
      </c>
      <c r="E54" s="127"/>
      <c r="F54" s="127" t="s">
        <v>80</v>
      </c>
      <c r="G54" s="127">
        <v>86.2</v>
      </c>
      <c r="H54" s="127">
        <f t="shared" si="12"/>
        <v>86.2</v>
      </c>
      <c r="I54" s="83"/>
      <c r="J54" s="83" t="s">
        <v>117</v>
      </c>
      <c r="K54" s="83">
        <v>131.57</v>
      </c>
      <c r="L54" s="127">
        <f t="shared" si="13"/>
        <v>131.57526301052042</v>
      </c>
      <c r="M54" s="83"/>
      <c r="N54" s="127" t="s">
        <v>76</v>
      </c>
      <c r="O54" s="127">
        <v>30.8</v>
      </c>
      <c r="P54" s="127">
        <f t="shared" si="14"/>
        <v>30.799999999999997</v>
      </c>
      <c r="Q54" s="127"/>
      <c r="R54" s="127" t="s">
        <v>90</v>
      </c>
      <c r="S54" s="127">
        <v>14.3</v>
      </c>
      <c r="T54" s="127">
        <f t="shared" si="15"/>
        <v>14.3</v>
      </c>
    </row>
    <row r="55" spans="1:21" s="79" customFormat="1" ht="15" customHeight="1">
      <c r="A55" s="83"/>
      <c r="B55" s="83" t="s">
        <v>118</v>
      </c>
      <c r="C55" s="83">
        <v>7.6</v>
      </c>
      <c r="D55" s="127">
        <f t="shared" si="11"/>
        <v>7.6007600760076</v>
      </c>
      <c r="E55" s="127"/>
      <c r="F55" s="127" t="s">
        <v>119</v>
      </c>
      <c r="G55" s="127">
        <v>5.3</v>
      </c>
      <c r="H55" s="127">
        <f t="shared" si="12"/>
        <v>5.3</v>
      </c>
      <c r="I55" s="83"/>
      <c r="J55" s="92" t="s">
        <v>80</v>
      </c>
      <c r="K55" s="83">
        <v>25.58</v>
      </c>
      <c r="L55" s="127">
        <f t="shared" si="13"/>
        <v>25.581023240929635</v>
      </c>
      <c r="M55" s="83"/>
      <c r="N55" s="127" t="s">
        <v>107</v>
      </c>
      <c r="O55" s="127">
        <v>12.9</v>
      </c>
      <c r="P55" s="127">
        <f t="shared" si="14"/>
        <v>12.899999999999999</v>
      </c>
      <c r="Q55" s="127"/>
      <c r="R55" s="127" t="s">
        <v>95</v>
      </c>
      <c r="S55" s="127">
        <v>2</v>
      </c>
      <c r="T55" s="127">
        <f t="shared" si="15"/>
        <v>2</v>
      </c>
      <c r="U55" s="83"/>
    </row>
    <row r="56" spans="1:21" s="79" customFormat="1" ht="15" customHeight="1">
      <c r="A56" s="83"/>
      <c r="B56" s="84" t="s">
        <v>94</v>
      </c>
      <c r="C56" s="84"/>
      <c r="D56" s="128">
        <v>1000</v>
      </c>
      <c r="E56" s="127"/>
      <c r="F56" s="127" t="s">
        <v>95</v>
      </c>
      <c r="G56" s="127">
        <v>4.5</v>
      </c>
      <c r="H56" s="127">
        <f t="shared" si="12"/>
        <v>4.5</v>
      </c>
      <c r="I56" s="83"/>
      <c r="J56" s="83" t="s">
        <v>119</v>
      </c>
      <c r="K56" s="83">
        <v>2.2</v>
      </c>
      <c r="L56" s="127">
        <f t="shared" si="13"/>
        <v>2.200088003520141</v>
      </c>
      <c r="M56" s="83"/>
      <c r="N56" s="127" t="s">
        <v>95</v>
      </c>
      <c r="O56" s="127">
        <v>1</v>
      </c>
      <c r="P56" s="127">
        <f t="shared" si="14"/>
        <v>0.9999999999999999</v>
      </c>
      <c r="Q56" s="127"/>
      <c r="R56" s="128" t="s">
        <v>94</v>
      </c>
      <c r="S56" s="128"/>
      <c r="T56" s="128">
        <f>SUM(S50:S55)</f>
        <v>1000</v>
      </c>
      <c r="U56" s="83"/>
    </row>
    <row r="57" spans="1:21" s="79" customFormat="1" ht="15" customHeight="1">
      <c r="A57" s="83"/>
      <c r="B57" s="85"/>
      <c r="C57" s="85"/>
      <c r="D57" s="126"/>
      <c r="E57" s="128"/>
      <c r="F57" s="128" t="s">
        <v>94</v>
      </c>
      <c r="G57" s="128"/>
      <c r="H57" s="128">
        <f>SUM(G50:G56)</f>
        <v>1000</v>
      </c>
      <c r="I57" s="84"/>
      <c r="J57" s="84" t="s">
        <v>94</v>
      </c>
      <c r="K57" s="84"/>
      <c r="L57" s="128">
        <v>1000</v>
      </c>
      <c r="M57" s="84"/>
      <c r="N57" s="128" t="s">
        <v>94</v>
      </c>
      <c r="O57" s="128"/>
      <c r="P57" s="128">
        <f>SUM(O50:O56)</f>
        <v>999.9999999999999</v>
      </c>
      <c r="Q57" s="127"/>
      <c r="R57" s="130"/>
      <c r="S57" s="130"/>
      <c r="T57" s="130"/>
      <c r="U57" s="83"/>
    </row>
    <row r="58" spans="1:21" s="79" customFormat="1" ht="15" customHeight="1">
      <c r="A58" s="83"/>
      <c r="B58" s="11"/>
      <c r="C58" s="11"/>
      <c r="D58" s="12"/>
      <c r="E58" s="12"/>
      <c r="F58" s="12"/>
      <c r="G58" s="12"/>
      <c r="H58" s="12"/>
      <c r="I58" s="12"/>
      <c r="J58" s="11"/>
      <c r="K58" s="11"/>
      <c r="L58" s="12"/>
      <c r="M58" s="11"/>
      <c r="N58" s="12"/>
      <c r="O58" s="12"/>
      <c r="P58" s="12"/>
      <c r="Q58" s="12"/>
      <c r="R58" s="12"/>
      <c r="S58" s="12"/>
      <c r="T58" s="12"/>
      <c r="U58" s="83"/>
    </row>
    <row r="59" spans="1:21" s="79" customFormat="1" ht="15" customHeight="1">
      <c r="A59" s="83"/>
      <c r="B59" s="21" t="s">
        <v>65</v>
      </c>
      <c r="C59" s="22"/>
      <c r="D59" s="8" t="s">
        <v>113</v>
      </c>
      <c r="E59" s="12"/>
      <c r="F59" s="21" t="s">
        <v>65</v>
      </c>
      <c r="G59" s="127"/>
      <c r="H59" s="8" t="s">
        <v>113</v>
      </c>
      <c r="I59" s="12"/>
      <c r="J59" s="21" t="s">
        <v>65</v>
      </c>
      <c r="K59" s="85"/>
      <c r="L59" s="8" t="s">
        <v>113</v>
      </c>
      <c r="M59" s="12"/>
      <c r="N59" s="21" t="s">
        <v>65</v>
      </c>
      <c r="O59" s="21"/>
      <c r="P59" s="8" t="s">
        <v>113</v>
      </c>
      <c r="Q59" s="12"/>
      <c r="R59" s="21" t="s">
        <v>65</v>
      </c>
      <c r="S59" s="22"/>
      <c r="T59" s="8" t="s">
        <v>113</v>
      </c>
      <c r="U59" s="83"/>
    </row>
    <row r="60" spans="1:21" s="79" customFormat="1" ht="15" customHeight="1">
      <c r="A60" s="83"/>
      <c r="B60" s="21" t="s">
        <v>68</v>
      </c>
      <c r="C60" s="22"/>
      <c r="D60" s="16" t="s">
        <v>26</v>
      </c>
      <c r="E60" s="12"/>
      <c r="F60" s="21" t="s">
        <v>68</v>
      </c>
      <c r="G60" s="127"/>
      <c r="H60" s="16" t="s">
        <v>28</v>
      </c>
      <c r="I60" s="12"/>
      <c r="J60" s="21" t="s">
        <v>68</v>
      </c>
      <c r="K60" s="85"/>
      <c r="L60" s="16" t="s">
        <v>30</v>
      </c>
      <c r="M60" s="12"/>
      <c r="N60" s="21" t="s">
        <v>68</v>
      </c>
      <c r="O60" s="22"/>
      <c r="P60" s="14" t="s">
        <v>32</v>
      </c>
      <c r="Q60" s="14"/>
      <c r="R60" s="21" t="s">
        <v>68</v>
      </c>
      <c r="S60" s="22"/>
      <c r="T60" s="14" t="s">
        <v>34</v>
      </c>
      <c r="U60" s="83"/>
    </row>
    <row r="61" spans="1:21" s="79" customFormat="1" ht="15" customHeight="1">
      <c r="A61" s="83"/>
      <c r="B61" s="21" t="s">
        <v>69</v>
      </c>
      <c r="C61" s="22"/>
      <c r="D61" s="16" t="s">
        <v>120</v>
      </c>
      <c r="E61" s="12"/>
      <c r="F61" s="21" t="s">
        <v>69</v>
      </c>
      <c r="G61" s="127"/>
      <c r="H61" s="16" t="s">
        <v>121</v>
      </c>
      <c r="I61" s="12"/>
      <c r="J61" s="21" t="s">
        <v>69</v>
      </c>
      <c r="K61" s="84"/>
      <c r="L61" s="16" t="s">
        <v>31</v>
      </c>
      <c r="M61" s="12"/>
      <c r="N61" s="21" t="s">
        <v>69</v>
      </c>
      <c r="O61" s="22"/>
      <c r="P61" s="14" t="s">
        <v>33</v>
      </c>
      <c r="Q61" s="14"/>
      <c r="R61" s="21" t="s">
        <v>69</v>
      </c>
      <c r="S61" s="22"/>
      <c r="T61" s="14" t="s">
        <v>35</v>
      </c>
      <c r="U61" s="83"/>
    </row>
    <row r="62" spans="1:21" s="79" customFormat="1" ht="15" customHeight="1">
      <c r="A62" s="83"/>
      <c r="B62" s="21" t="s">
        <v>73</v>
      </c>
      <c r="C62" s="22"/>
      <c r="D62" s="8"/>
      <c r="E62" s="12"/>
      <c r="F62" s="21" t="s">
        <v>73</v>
      </c>
      <c r="G62" s="127"/>
      <c r="H62" s="26"/>
      <c r="I62" s="12"/>
      <c r="J62" s="21" t="s">
        <v>73</v>
      </c>
      <c r="K62" s="84"/>
      <c r="L62" s="26"/>
      <c r="M62" s="12"/>
      <c r="N62" s="21" t="s">
        <v>73</v>
      </c>
      <c r="O62" s="22"/>
      <c r="P62" s="8"/>
      <c r="Q62" s="14"/>
      <c r="R62" s="21" t="s">
        <v>73</v>
      </c>
      <c r="S62" s="22"/>
      <c r="T62" s="8"/>
      <c r="U62" s="83"/>
    </row>
    <row r="63" spans="1:21" s="79" customFormat="1" ht="15" customHeight="1">
      <c r="A63" s="83"/>
      <c r="B63" s="83" t="s">
        <v>122</v>
      </c>
      <c r="C63" s="83">
        <v>821.3</v>
      </c>
      <c r="D63" s="127">
        <f>C63/1000*$D$67</f>
        <v>821.3</v>
      </c>
      <c r="E63" s="127"/>
      <c r="F63" s="127" t="s">
        <v>123</v>
      </c>
      <c r="G63" s="127">
        <v>827</v>
      </c>
      <c r="H63" s="127">
        <f>G63/1000*$H$66</f>
        <v>827</v>
      </c>
      <c r="I63" s="83"/>
      <c r="J63" s="83" t="s">
        <v>76</v>
      </c>
      <c r="K63" s="83">
        <v>130</v>
      </c>
      <c r="L63" s="127">
        <f aca="true" t="shared" si="16" ref="L63:L69">K63/163.7*$L$70</f>
        <v>794.135613927917</v>
      </c>
      <c r="M63" s="83"/>
      <c r="N63" s="127" t="s">
        <v>124</v>
      </c>
      <c r="O63" s="127">
        <v>991.4</v>
      </c>
      <c r="P63" s="127">
        <f>O63/1000*$P$68</f>
        <v>991.3999999999999</v>
      </c>
      <c r="Q63" s="127"/>
      <c r="R63" s="127" t="s">
        <v>124</v>
      </c>
      <c r="S63" s="127">
        <v>300</v>
      </c>
      <c r="T63" s="127">
        <f>S63/301.6*$T$66</f>
        <v>994.6949602122015</v>
      </c>
      <c r="U63" s="83"/>
    </row>
    <row r="64" spans="1:21" s="79" customFormat="1" ht="15" customHeight="1">
      <c r="A64" s="83"/>
      <c r="B64" s="83" t="s">
        <v>123</v>
      </c>
      <c r="C64" s="83">
        <v>157.7</v>
      </c>
      <c r="D64" s="127">
        <f>C64/1000*$D$67</f>
        <v>157.7</v>
      </c>
      <c r="E64" s="127"/>
      <c r="F64" s="127" t="s">
        <v>125</v>
      </c>
      <c r="G64" s="127">
        <v>172.2</v>
      </c>
      <c r="H64" s="127">
        <f>G64/1000*$H$66</f>
        <v>172.2</v>
      </c>
      <c r="I64" s="83"/>
      <c r="J64" s="83" t="s">
        <v>78</v>
      </c>
      <c r="K64" s="83">
        <v>6</v>
      </c>
      <c r="L64" s="127">
        <f t="shared" si="16"/>
        <v>36.65241295051924</v>
      </c>
      <c r="M64" s="83"/>
      <c r="N64" s="127" t="s">
        <v>126</v>
      </c>
      <c r="O64" s="127">
        <v>1.3</v>
      </c>
      <c r="P64" s="127">
        <f>O64/1000*$P$68</f>
        <v>1.2999999999999998</v>
      </c>
      <c r="Q64" s="127"/>
      <c r="R64" s="127" t="s">
        <v>127</v>
      </c>
      <c r="S64" s="127">
        <v>0.9</v>
      </c>
      <c r="T64" s="127">
        <f>S64/301.6*$T$66</f>
        <v>2.9840848806366047</v>
      </c>
      <c r="U64" s="83"/>
    </row>
    <row r="65" spans="1:21" s="79" customFormat="1" ht="15" customHeight="1">
      <c r="A65" s="83"/>
      <c r="B65" s="83" t="s">
        <v>127</v>
      </c>
      <c r="C65" s="83">
        <v>3.7</v>
      </c>
      <c r="D65" s="127">
        <f>C65/1000*$D$67</f>
        <v>3.7</v>
      </c>
      <c r="E65" s="127"/>
      <c r="F65" s="127" t="s">
        <v>124</v>
      </c>
      <c r="G65" s="127">
        <v>0.8</v>
      </c>
      <c r="H65" s="127">
        <f>G65/1000*$H$66</f>
        <v>0.8</v>
      </c>
      <c r="I65" s="83"/>
      <c r="J65" s="83" t="s">
        <v>128</v>
      </c>
      <c r="K65" s="83">
        <v>11</v>
      </c>
      <c r="L65" s="127">
        <f t="shared" si="16"/>
        <v>67.19609040928529</v>
      </c>
      <c r="M65" s="83"/>
      <c r="N65" s="127" t="s">
        <v>129</v>
      </c>
      <c r="O65" s="127">
        <v>4.7</v>
      </c>
      <c r="P65" s="127">
        <f>O65/1000*$P$68</f>
        <v>4.699999999999999</v>
      </c>
      <c r="Q65" s="127"/>
      <c r="R65" s="127" t="s">
        <v>130</v>
      </c>
      <c r="S65" s="127">
        <v>0.7</v>
      </c>
      <c r="T65" s="127">
        <f>S65/301.6*$T$66</f>
        <v>2.3209549071618034</v>
      </c>
      <c r="U65" s="83"/>
    </row>
    <row r="66" spans="1:21" s="79" customFormat="1" ht="15" customHeight="1">
      <c r="A66" s="83"/>
      <c r="B66" s="83" t="s">
        <v>124</v>
      </c>
      <c r="C66" s="83">
        <v>17.3</v>
      </c>
      <c r="D66" s="127">
        <f>C66/1000*$D$67</f>
        <v>17.3</v>
      </c>
      <c r="E66" s="127"/>
      <c r="F66" s="128" t="s">
        <v>94</v>
      </c>
      <c r="G66" s="128"/>
      <c r="H66" s="128">
        <f>SUM(G63:G65)</f>
        <v>1000</v>
      </c>
      <c r="I66" s="83"/>
      <c r="J66" s="83" t="s">
        <v>90</v>
      </c>
      <c r="K66" s="83">
        <v>1.8</v>
      </c>
      <c r="L66" s="127">
        <f t="shared" si="16"/>
        <v>10.995723885155774</v>
      </c>
      <c r="M66" s="83"/>
      <c r="N66" s="127" t="s">
        <v>131</v>
      </c>
      <c r="O66" s="127">
        <v>1.3</v>
      </c>
      <c r="P66" s="127">
        <f>O66/1000*$P$68</f>
        <v>1.2999999999999998</v>
      </c>
      <c r="Q66" s="127"/>
      <c r="R66" s="128" t="s">
        <v>94</v>
      </c>
      <c r="S66" s="128"/>
      <c r="T66" s="128">
        <v>1000</v>
      </c>
      <c r="U66" s="83"/>
    </row>
    <row r="67" spans="1:21" s="79" customFormat="1" ht="15" customHeight="1">
      <c r="A67" s="83"/>
      <c r="B67" s="84" t="s">
        <v>94</v>
      </c>
      <c r="C67" s="84"/>
      <c r="D67" s="128">
        <v>1000</v>
      </c>
      <c r="E67" s="127"/>
      <c r="F67" s="127"/>
      <c r="G67" s="127"/>
      <c r="H67" s="127"/>
      <c r="I67" s="83"/>
      <c r="J67" s="83" t="s">
        <v>85</v>
      </c>
      <c r="K67" s="83">
        <v>2.3</v>
      </c>
      <c r="L67" s="127">
        <f t="shared" si="16"/>
        <v>14.050091631032377</v>
      </c>
      <c r="M67" s="83"/>
      <c r="N67" s="127" t="s">
        <v>127</v>
      </c>
      <c r="O67" s="127">
        <v>1.3</v>
      </c>
      <c r="P67" s="127">
        <f>O67/1000*$P$68</f>
        <v>1.2999999999999998</v>
      </c>
      <c r="Q67" s="127"/>
      <c r="R67" s="127"/>
      <c r="S67" s="127"/>
      <c r="T67" s="127"/>
      <c r="U67" s="83"/>
    </row>
    <row r="68" spans="2:20" s="79" customFormat="1" ht="15" customHeight="1">
      <c r="B68" s="83"/>
      <c r="C68" s="83"/>
      <c r="D68" s="127"/>
      <c r="E68" s="127"/>
      <c r="F68" s="127"/>
      <c r="G68" s="127"/>
      <c r="H68" s="127"/>
      <c r="I68" s="83"/>
      <c r="J68" s="83" t="s">
        <v>80</v>
      </c>
      <c r="K68" s="83">
        <v>10</v>
      </c>
      <c r="L68" s="127">
        <f t="shared" si="16"/>
        <v>61.087354917532075</v>
      </c>
      <c r="M68" s="83"/>
      <c r="N68" s="128" t="s">
        <v>94</v>
      </c>
      <c r="O68" s="128"/>
      <c r="P68" s="128">
        <f>SUM(O63:O67)</f>
        <v>999.9999999999999</v>
      </c>
      <c r="Q68" s="127"/>
      <c r="R68" s="127"/>
      <c r="S68" s="127"/>
      <c r="T68" s="127"/>
    </row>
    <row r="69" spans="2:21" s="79" customFormat="1" ht="15" customHeight="1">
      <c r="B69" s="83"/>
      <c r="C69" s="83"/>
      <c r="D69" s="127"/>
      <c r="E69" s="127"/>
      <c r="F69" s="127"/>
      <c r="G69" s="127"/>
      <c r="H69" s="127"/>
      <c r="I69" s="83"/>
      <c r="J69" s="83" t="s">
        <v>119</v>
      </c>
      <c r="K69" s="83">
        <v>2.6</v>
      </c>
      <c r="L69" s="127">
        <f t="shared" si="16"/>
        <v>15.88271227855834</v>
      </c>
      <c r="M69" s="83"/>
      <c r="N69" s="127"/>
      <c r="O69" s="127"/>
      <c r="P69" s="127"/>
      <c r="Q69" s="127"/>
      <c r="R69" s="127"/>
      <c r="S69" s="127"/>
      <c r="T69" s="127"/>
      <c r="U69" s="83"/>
    </row>
    <row r="70" spans="2:21" s="79" customFormat="1" ht="15" customHeight="1">
      <c r="B70" s="83"/>
      <c r="C70" s="83"/>
      <c r="D70" s="127"/>
      <c r="E70" s="127"/>
      <c r="F70" s="127"/>
      <c r="G70" s="127"/>
      <c r="H70" s="127"/>
      <c r="I70" s="83"/>
      <c r="J70" s="84" t="s">
        <v>94</v>
      </c>
      <c r="K70" s="84"/>
      <c r="L70" s="128">
        <v>1000</v>
      </c>
      <c r="M70" s="84"/>
      <c r="N70" s="128"/>
      <c r="O70" s="127"/>
      <c r="P70" s="127"/>
      <c r="Q70" s="127"/>
      <c r="R70" s="127"/>
      <c r="S70" s="127"/>
      <c r="T70" s="127"/>
      <c r="U70" s="83"/>
    </row>
    <row r="71" spans="2:21" s="79" customFormat="1" ht="15" customHeight="1">
      <c r="B71" s="83"/>
      <c r="C71" s="83"/>
      <c r="D71" s="127"/>
      <c r="E71" s="127"/>
      <c r="F71" s="127"/>
      <c r="G71" s="127"/>
      <c r="H71" s="127"/>
      <c r="I71" s="83"/>
      <c r="J71" s="84"/>
      <c r="K71" s="84"/>
      <c r="L71" s="128"/>
      <c r="M71" s="84"/>
      <c r="N71" s="128"/>
      <c r="O71" s="127"/>
      <c r="P71" s="127"/>
      <c r="Q71" s="127"/>
      <c r="R71" s="127"/>
      <c r="S71" s="127"/>
      <c r="T71" s="127"/>
      <c r="U71" s="83"/>
    </row>
    <row r="72" spans="2:21" s="79" customFormat="1" ht="15" customHeight="1">
      <c r="B72" s="21" t="s">
        <v>65</v>
      </c>
      <c r="C72" s="22"/>
      <c r="D72" s="8" t="s">
        <v>113</v>
      </c>
      <c r="E72" s="12"/>
      <c r="F72" s="21" t="s">
        <v>65</v>
      </c>
      <c r="G72" s="127"/>
      <c r="H72" s="8" t="s">
        <v>113</v>
      </c>
      <c r="I72" s="12"/>
      <c r="J72" s="21" t="s">
        <v>65</v>
      </c>
      <c r="K72" s="85"/>
      <c r="L72" s="8" t="s">
        <v>113</v>
      </c>
      <c r="M72" s="12"/>
      <c r="N72" s="21" t="s">
        <v>65</v>
      </c>
      <c r="O72" s="21"/>
      <c r="P72" s="8" t="s">
        <v>113</v>
      </c>
      <c r="Q72" s="12"/>
      <c r="R72" s="21" t="s">
        <v>65</v>
      </c>
      <c r="S72" s="22"/>
      <c r="T72" s="8" t="s">
        <v>113</v>
      </c>
      <c r="U72" s="83"/>
    </row>
    <row r="73" spans="2:21" s="79" customFormat="1" ht="15" customHeight="1">
      <c r="B73" s="21" t="s">
        <v>68</v>
      </c>
      <c r="C73" s="22"/>
      <c r="D73" s="16" t="s">
        <v>36</v>
      </c>
      <c r="E73" s="12"/>
      <c r="F73" s="21" t="s">
        <v>68</v>
      </c>
      <c r="G73" s="127"/>
      <c r="H73" s="16" t="s">
        <v>38</v>
      </c>
      <c r="I73" s="12"/>
      <c r="J73" s="21" t="s">
        <v>68</v>
      </c>
      <c r="K73" s="85"/>
      <c r="L73" s="16" t="s">
        <v>40</v>
      </c>
      <c r="M73" s="12"/>
      <c r="N73" s="21" t="s">
        <v>68</v>
      </c>
      <c r="O73" s="22"/>
      <c r="P73" s="14" t="s">
        <v>42</v>
      </c>
      <c r="Q73" s="14"/>
      <c r="R73" s="21" t="s">
        <v>68</v>
      </c>
      <c r="S73" s="22"/>
      <c r="T73" s="14" t="s">
        <v>44</v>
      </c>
      <c r="U73" s="83"/>
    </row>
    <row r="74" spans="2:21" s="79" customFormat="1" ht="15" customHeight="1">
      <c r="B74" s="21" t="s">
        <v>69</v>
      </c>
      <c r="C74" s="22"/>
      <c r="D74" s="16" t="s">
        <v>132</v>
      </c>
      <c r="E74" s="12"/>
      <c r="F74" s="21" t="s">
        <v>69</v>
      </c>
      <c r="G74" s="127"/>
      <c r="H74" s="16" t="s">
        <v>133</v>
      </c>
      <c r="I74" s="12"/>
      <c r="J74" s="21" t="s">
        <v>69</v>
      </c>
      <c r="K74" s="84"/>
      <c r="L74" s="16" t="s">
        <v>134</v>
      </c>
      <c r="M74" s="12"/>
      <c r="N74" s="21" t="s">
        <v>69</v>
      </c>
      <c r="O74" s="22"/>
      <c r="P74" s="14" t="s">
        <v>43</v>
      </c>
      <c r="Q74" s="14"/>
      <c r="R74" s="21" t="s">
        <v>69</v>
      </c>
      <c r="S74" s="22"/>
      <c r="T74" s="14" t="s">
        <v>135</v>
      </c>
      <c r="U74" s="83"/>
    </row>
    <row r="75" spans="2:21" s="79" customFormat="1" ht="15" customHeight="1">
      <c r="B75" s="21" t="s">
        <v>73</v>
      </c>
      <c r="C75" s="22"/>
      <c r="D75" s="8"/>
      <c r="E75" s="12"/>
      <c r="F75" s="21" t="s">
        <v>73</v>
      </c>
      <c r="G75" s="127"/>
      <c r="H75" s="26"/>
      <c r="I75" s="12"/>
      <c r="J75" s="21" t="s">
        <v>73</v>
      </c>
      <c r="K75" s="84"/>
      <c r="L75" s="26"/>
      <c r="M75" s="12"/>
      <c r="N75" s="21" t="s">
        <v>73</v>
      </c>
      <c r="O75" s="22"/>
      <c r="P75" s="8"/>
      <c r="Q75" s="14"/>
      <c r="R75" s="21" t="s">
        <v>73</v>
      </c>
      <c r="S75" s="22"/>
      <c r="T75" s="8"/>
      <c r="U75" s="83"/>
    </row>
    <row r="76" spans="2:21" s="79" customFormat="1" ht="15" customHeight="1">
      <c r="B76" s="83" t="s">
        <v>100</v>
      </c>
      <c r="C76" s="83">
        <v>733.7</v>
      </c>
      <c r="D76" s="127">
        <f aca="true" t="shared" si="17" ref="D76:D81">C76/1000*$D$82</f>
        <v>733.7</v>
      </c>
      <c r="E76" s="127"/>
      <c r="F76" s="127" t="s">
        <v>92</v>
      </c>
      <c r="G76" s="127">
        <v>247.8</v>
      </c>
      <c r="H76" s="127">
        <f>G76/1000*$H$81</f>
        <v>247.8</v>
      </c>
      <c r="I76" s="83"/>
      <c r="J76" s="83" t="s">
        <v>114</v>
      </c>
      <c r="K76" s="83">
        <v>164.6</v>
      </c>
      <c r="L76" s="127">
        <f aca="true" t="shared" si="18" ref="L76:L82">K76/999.9*$L$83</f>
        <v>164.61646164616462</v>
      </c>
      <c r="M76" s="83"/>
      <c r="N76" s="127" t="s">
        <v>127</v>
      </c>
      <c r="O76" s="127">
        <v>991.32</v>
      </c>
      <c r="P76" s="127">
        <f>O76/1000.02*$P$80</f>
        <v>991.3001739965201</v>
      </c>
      <c r="Q76" s="127"/>
      <c r="R76" s="127" t="s">
        <v>101</v>
      </c>
      <c r="S76" s="127">
        <v>284.4</v>
      </c>
      <c r="T76" s="127">
        <f aca="true" t="shared" si="19" ref="T76:T81">S76/1000*$T$82</f>
        <v>284.40000000000003</v>
      </c>
      <c r="U76" s="83"/>
    </row>
    <row r="77" spans="2:21" s="79" customFormat="1" ht="15" customHeight="1">
      <c r="B77" s="83" t="s">
        <v>78</v>
      </c>
      <c r="C77" s="83">
        <v>236.8</v>
      </c>
      <c r="D77" s="127">
        <f t="shared" si="17"/>
        <v>236.8</v>
      </c>
      <c r="E77" s="127"/>
      <c r="F77" s="127" t="s">
        <v>88</v>
      </c>
      <c r="G77" s="127">
        <v>169.7</v>
      </c>
      <c r="H77" s="127">
        <f>G77/1000*$H$81</f>
        <v>169.7</v>
      </c>
      <c r="I77" s="83"/>
      <c r="J77" s="83" t="s">
        <v>103</v>
      </c>
      <c r="K77" s="83">
        <v>181.6</v>
      </c>
      <c r="L77" s="127">
        <f t="shared" si="18"/>
        <v>181.6181618161816</v>
      </c>
      <c r="M77" s="83"/>
      <c r="N77" s="127" t="s">
        <v>130</v>
      </c>
      <c r="O77" s="127">
        <v>2.5</v>
      </c>
      <c r="P77" s="127">
        <f>O77/1000.02*$P$80</f>
        <v>2.4999500009999798</v>
      </c>
      <c r="Q77" s="127"/>
      <c r="R77" s="127" t="s">
        <v>81</v>
      </c>
      <c r="S77" s="127">
        <v>663.8</v>
      </c>
      <c r="T77" s="127">
        <f t="shared" si="19"/>
        <v>663.8000000000001</v>
      </c>
      <c r="U77" s="83"/>
    </row>
    <row r="78" spans="2:21" s="79" customFormat="1" ht="15" customHeight="1">
      <c r="B78" s="83" t="s">
        <v>95</v>
      </c>
      <c r="C78" s="83">
        <v>12.8</v>
      </c>
      <c r="D78" s="127">
        <f t="shared" si="17"/>
        <v>12.8</v>
      </c>
      <c r="E78" s="127"/>
      <c r="F78" s="127" t="s">
        <v>76</v>
      </c>
      <c r="G78" s="127">
        <v>328.4</v>
      </c>
      <c r="H78" s="127">
        <f>G78/1000*$H$81</f>
        <v>328.4</v>
      </c>
      <c r="I78" s="83"/>
      <c r="J78" s="83" t="s">
        <v>136</v>
      </c>
      <c r="K78" s="83">
        <v>459.7</v>
      </c>
      <c r="L78" s="127">
        <f t="shared" si="18"/>
        <v>459.74597459745974</v>
      </c>
      <c r="M78" s="83"/>
      <c r="N78" s="127" t="s">
        <v>131</v>
      </c>
      <c r="O78" s="127">
        <v>2.5</v>
      </c>
      <c r="P78" s="127">
        <f>O78/1000.02*$P$80</f>
        <v>2.4999500009999798</v>
      </c>
      <c r="Q78" s="127"/>
      <c r="R78" s="127" t="s">
        <v>83</v>
      </c>
      <c r="S78" s="127">
        <v>14.7</v>
      </c>
      <c r="T78" s="127">
        <f t="shared" si="19"/>
        <v>14.700000000000001</v>
      </c>
      <c r="U78" s="83"/>
    </row>
    <row r="79" spans="2:21" s="79" customFormat="1" ht="15" customHeight="1">
      <c r="B79" s="83" t="s">
        <v>76</v>
      </c>
      <c r="C79" s="83">
        <v>13.9</v>
      </c>
      <c r="D79" s="127">
        <f t="shared" si="17"/>
        <v>13.9</v>
      </c>
      <c r="E79" s="127"/>
      <c r="F79" s="127" t="s">
        <v>103</v>
      </c>
      <c r="G79" s="127">
        <v>244.5</v>
      </c>
      <c r="H79" s="127">
        <f>G79/1000*$H$81</f>
        <v>244.5</v>
      </c>
      <c r="I79" s="83"/>
      <c r="J79" s="83" t="s">
        <v>137</v>
      </c>
      <c r="K79" s="83">
        <v>125.4</v>
      </c>
      <c r="L79" s="127">
        <f t="shared" si="18"/>
        <v>125.41254125412543</v>
      </c>
      <c r="M79" s="83"/>
      <c r="N79" s="127" t="s">
        <v>124</v>
      </c>
      <c r="O79" s="127">
        <v>3.7</v>
      </c>
      <c r="P79" s="127">
        <f>O79/1000.02*$P$80</f>
        <v>3.699926001479971</v>
      </c>
      <c r="Q79" s="127"/>
      <c r="R79" s="127" t="s">
        <v>95</v>
      </c>
      <c r="S79" s="127">
        <v>4.2</v>
      </c>
      <c r="T79" s="127">
        <f t="shared" si="19"/>
        <v>4.200000000000001</v>
      </c>
      <c r="U79" s="83"/>
    </row>
    <row r="80" spans="2:21" s="79" customFormat="1" ht="15" customHeight="1">
      <c r="B80" s="83" t="s">
        <v>88</v>
      </c>
      <c r="C80" s="83">
        <v>1.7</v>
      </c>
      <c r="D80" s="127">
        <f t="shared" si="17"/>
        <v>1.7</v>
      </c>
      <c r="E80" s="127"/>
      <c r="F80" s="127" t="s">
        <v>138</v>
      </c>
      <c r="G80" s="127">
        <v>9.6</v>
      </c>
      <c r="H80" s="127">
        <f>G80/1000*$H$81</f>
        <v>9.6</v>
      </c>
      <c r="I80" s="83"/>
      <c r="J80" s="83" t="s">
        <v>76</v>
      </c>
      <c r="K80" s="83">
        <v>31.2</v>
      </c>
      <c r="L80" s="127">
        <f t="shared" si="18"/>
        <v>31.203120312031203</v>
      </c>
      <c r="M80" s="83"/>
      <c r="N80" s="128" t="s">
        <v>94</v>
      </c>
      <c r="O80" s="128"/>
      <c r="P80" s="128">
        <v>1000</v>
      </c>
      <c r="Q80" s="127"/>
      <c r="R80" s="127" t="s">
        <v>119</v>
      </c>
      <c r="S80" s="127">
        <v>0.7</v>
      </c>
      <c r="T80" s="127">
        <f t="shared" si="19"/>
        <v>0.7000000000000001</v>
      </c>
      <c r="U80" s="83"/>
    </row>
    <row r="81" spans="2:21" s="79" customFormat="1" ht="15" customHeight="1">
      <c r="B81" s="83" t="s">
        <v>119</v>
      </c>
      <c r="C81" s="83">
        <v>1.1</v>
      </c>
      <c r="D81" s="127">
        <f t="shared" si="17"/>
        <v>1.1</v>
      </c>
      <c r="E81" s="127"/>
      <c r="F81" s="128" t="s">
        <v>94</v>
      </c>
      <c r="G81" s="128"/>
      <c r="H81" s="128">
        <f>SUM(G76:G80)</f>
        <v>1000</v>
      </c>
      <c r="I81" s="83"/>
      <c r="J81" s="83" t="s">
        <v>104</v>
      </c>
      <c r="K81" s="83">
        <v>18.7</v>
      </c>
      <c r="L81" s="127">
        <f t="shared" si="18"/>
        <v>18.701870187018702</v>
      </c>
      <c r="M81" s="83"/>
      <c r="N81" s="128"/>
      <c r="O81" s="128"/>
      <c r="P81" s="128"/>
      <c r="Q81" s="127"/>
      <c r="R81" s="127" t="s">
        <v>80</v>
      </c>
      <c r="S81" s="127">
        <v>32.2</v>
      </c>
      <c r="T81" s="127">
        <f t="shared" si="19"/>
        <v>32.2</v>
      </c>
      <c r="U81" s="83"/>
    </row>
    <row r="82" spans="2:20" s="79" customFormat="1" ht="15" customHeight="1">
      <c r="B82" s="84" t="s">
        <v>94</v>
      </c>
      <c r="C82" s="84"/>
      <c r="D82" s="128">
        <f>SUM(C76:C81)</f>
        <v>1000</v>
      </c>
      <c r="E82" s="127"/>
      <c r="F82" s="127"/>
      <c r="G82" s="127"/>
      <c r="H82" s="127"/>
      <c r="I82" s="83"/>
      <c r="J82" s="83" t="s">
        <v>107</v>
      </c>
      <c r="K82" s="83">
        <v>18.7</v>
      </c>
      <c r="L82" s="127">
        <f t="shared" si="18"/>
        <v>18.701870187018702</v>
      </c>
      <c r="M82" s="83"/>
      <c r="N82" s="127"/>
      <c r="O82" s="127"/>
      <c r="P82" s="127"/>
      <c r="Q82" s="127"/>
      <c r="R82" s="128" t="s">
        <v>94</v>
      </c>
      <c r="S82" s="128"/>
      <c r="T82" s="128">
        <f>SUM(S76:S81)</f>
        <v>1000.0000000000001</v>
      </c>
    </row>
    <row r="83" spans="1:20" s="79" customFormat="1" ht="15" customHeight="1">
      <c r="A83" s="83"/>
      <c r="B83" s="83"/>
      <c r="C83" s="83"/>
      <c r="D83" s="127"/>
      <c r="E83" s="127"/>
      <c r="F83" s="127"/>
      <c r="G83" s="127"/>
      <c r="H83" s="127"/>
      <c r="I83" s="83"/>
      <c r="J83" s="84" t="s">
        <v>94</v>
      </c>
      <c r="K83" s="84"/>
      <c r="L83" s="128">
        <v>1000</v>
      </c>
      <c r="M83" s="83"/>
      <c r="N83" s="127"/>
      <c r="O83" s="127"/>
      <c r="P83" s="127"/>
      <c r="Q83" s="127"/>
      <c r="R83" s="127"/>
      <c r="S83" s="127"/>
      <c r="T83" s="127"/>
    </row>
    <row r="84" spans="1:20" s="79" customFormat="1" ht="15" customHeight="1">
      <c r="A84" s="83"/>
      <c r="B84" s="83"/>
      <c r="C84" s="83"/>
      <c r="D84" s="127"/>
      <c r="E84" s="127"/>
      <c r="F84" s="127"/>
      <c r="G84" s="127"/>
      <c r="H84" s="127"/>
      <c r="I84" s="83"/>
      <c r="J84" s="84"/>
      <c r="K84" s="84"/>
      <c r="L84" s="128"/>
      <c r="M84" s="83"/>
      <c r="N84" s="127"/>
      <c r="O84" s="127"/>
      <c r="P84" s="127"/>
      <c r="Q84" s="127"/>
      <c r="R84" s="127"/>
      <c r="S84" s="127"/>
      <c r="T84" s="127"/>
    </row>
    <row r="85" spans="1:20" s="79" customFormat="1" ht="15" customHeight="1">
      <c r="A85" s="83"/>
      <c r="B85" s="21" t="s">
        <v>65</v>
      </c>
      <c r="C85" s="22"/>
      <c r="D85" s="8" t="s">
        <v>113</v>
      </c>
      <c r="E85" s="12"/>
      <c r="F85" s="21" t="s">
        <v>65</v>
      </c>
      <c r="G85" s="127"/>
      <c r="H85" s="8" t="s">
        <v>113</v>
      </c>
      <c r="I85" s="12"/>
      <c r="J85" s="21" t="s">
        <v>65</v>
      </c>
      <c r="K85" s="85"/>
      <c r="L85" s="8" t="s">
        <v>113</v>
      </c>
      <c r="M85" s="12"/>
      <c r="N85" s="21" t="s">
        <v>65</v>
      </c>
      <c r="O85" s="21"/>
      <c r="P85" s="8" t="s">
        <v>113</v>
      </c>
      <c r="Q85" s="12"/>
      <c r="R85" s="21" t="s">
        <v>65</v>
      </c>
      <c r="S85" s="22"/>
      <c r="T85" s="8" t="s">
        <v>113</v>
      </c>
    </row>
    <row r="86" spans="1:20" s="79" customFormat="1" ht="15" customHeight="1">
      <c r="A86" s="83"/>
      <c r="B86" s="21" t="s">
        <v>68</v>
      </c>
      <c r="C86" s="22"/>
      <c r="D86" s="16" t="s">
        <v>46</v>
      </c>
      <c r="E86" s="12"/>
      <c r="F86" s="21" t="s">
        <v>68</v>
      </c>
      <c r="G86" s="127"/>
      <c r="H86" s="16" t="s">
        <v>48</v>
      </c>
      <c r="I86" s="12"/>
      <c r="J86" s="21" t="s">
        <v>68</v>
      </c>
      <c r="K86" s="85"/>
      <c r="L86" s="16" t="s">
        <v>50</v>
      </c>
      <c r="M86" s="12"/>
      <c r="N86" s="21" t="s">
        <v>68</v>
      </c>
      <c r="O86" s="22"/>
      <c r="P86" s="14" t="s">
        <v>52</v>
      </c>
      <c r="Q86" s="14"/>
      <c r="R86" s="21" t="s">
        <v>68</v>
      </c>
      <c r="S86" s="22"/>
      <c r="T86" s="14" t="s">
        <v>54</v>
      </c>
    </row>
    <row r="87" spans="1:20" s="79" customFormat="1" ht="15" customHeight="1">
      <c r="A87" s="83"/>
      <c r="B87" s="21" t="s">
        <v>69</v>
      </c>
      <c r="C87" s="22"/>
      <c r="D87" s="16" t="s">
        <v>139</v>
      </c>
      <c r="E87" s="12"/>
      <c r="F87" s="21" t="s">
        <v>69</v>
      </c>
      <c r="G87" s="127"/>
      <c r="H87" s="16" t="s">
        <v>140</v>
      </c>
      <c r="I87" s="12"/>
      <c r="J87" s="21" t="s">
        <v>69</v>
      </c>
      <c r="K87" s="84"/>
      <c r="L87" s="16" t="s">
        <v>141</v>
      </c>
      <c r="M87" s="12"/>
      <c r="N87" s="21" t="s">
        <v>69</v>
      </c>
      <c r="O87" s="22"/>
      <c r="P87" s="14" t="s">
        <v>53</v>
      </c>
      <c r="Q87" s="14"/>
      <c r="R87" s="21" t="s">
        <v>69</v>
      </c>
      <c r="S87" s="22"/>
      <c r="T87" s="14" t="s">
        <v>55</v>
      </c>
    </row>
    <row r="88" spans="1:20" s="79" customFormat="1" ht="15" customHeight="1">
      <c r="A88" s="83"/>
      <c r="B88" s="21" t="s">
        <v>73</v>
      </c>
      <c r="C88" s="22"/>
      <c r="D88" s="8"/>
      <c r="E88" s="12"/>
      <c r="F88" s="21" t="s">
        <v>73</v>
      </c>
      <c r="G88" s="127"/>
      <c r="H88" s="26"/>
      <c r="I88" s="12"/>
      <c r="J88" s="21" t="s">
        <v>73</v>
      </c>
      <c r="K88" s="84"/>
      <c r="L88" s="26"/>
      <c r="M88" s="12"/>
      <c r="N88" s="21" t="s">
        <v>73</v>
      </c>
      <c r="O88" s="22"/>
      <c r="P88" s="8"/>
      <c r="Q88" s="14"/>
      <c r="R88" s="21" t="s">
        <v>73</v>
      </c>
      <c r="S88" s="22"/>
      <c r="T88" s="8"/>
    </row>
    <row r="89" spans="1:20" s="79" customFormat="1" ht="15" customHeight="1">
      <c r="A89" s="83"/>
      <c r="B89" s="83" t="s">
        <v>81</v>
      </c>
      <c r="C89" s="83">
        <v>315.9</v>
      </c>
      <c r="D89" s="127">
        <f>C89/1000*$D$94</f>
        <v>315.9</v>
      </c>
      <c r="E89" s="127"/>
      <c r="F89" s="127" t="s">
        <v>116</v>
      </c>
      <c r="G89" s="127">
        <v>248.8</v>
      </c>
      <c r="H89" s="127">
        <f aca="true" t="shared" si="20" ref="H89:H94">G89/1000*$H$95</f>
        <v>248.8</v>
      </c>
      <c r="I89" s="83"/>
      <c r="J89" s="83" t="s">
        <v>81</v>
      </c>
      <c r="K89" s="83">
        <v>716.8</v>
      </c>
      <c r="L89" s="127">
        <f>K89/1000.1*$L$94</f>
        <v>716.7283271672832</v>
      </c>
      <c r="M89" s="83"/>
      <c r="N89" s="127" t="s">
        <v>112</v>
      </c>
      <c r="O89" s="127">
        <v>250.9</v>
      </c>
      <c r="P89" s="127">
        <f>O89/1000*$P$94</f>
        <v>250.9</v>
      </c>
      <c r="Q89" s="127"/>
      <c r="R89" s="127" t="s">
        <v>101</v>
      </c>
      <c r="S89" s="127">
        <v>48</v>
      </c>
      <c r="T89" s="127">
        <f aca="true" t="shared" si="21" ref="T89:T94">S89/1000*$T$95</f>
        <v>48</v>
      </c>
    </row>
    <row r="90" spans="1:20" s="79" customFormat="1" ht="15" customHeight="1">
      <c r="A90" s="83"/>
      <c r="B90" s="83" t="s">
        <v>75</v>
      </c>
      <c r="C90" s="83">
        <v>76.2</v>
      </c>
      <c r="D90" s="127">
        <f>C90/1000*$D$94</f>
        <v>76.2</v>
      </c>
      <c r="E90" s="127"/>
      <c r="F90" s="127" t="s">
        <v>78</v>
      </c>
      <c r="G90" s="127">
        <v>691</v>
      </c>
      <c r="H90" s="127">
        <f t="shared" si="20"/>
        <v>691</v>
      </c>
      <c r="I90" s="83"/>
      <c r="J90" s="83" t="s">
        <v>78</v>
      </c>
      <c r="K90" s="83">
        <v>244</v>
      </c>
      <c r="L90" s="127">
        <f>K90/1000.1*$L$94</f>
        <v>243.97560243975602</v>
      </c>
      <c r="M90" s="83"/>
      <c r="N90" s="127" t="s">
        <v>115</v>
      </c>
      <c r="O90" s="127">
        <v>43.7</v>
      </c>
      <c r="P90" s="127">
        <f>O90/1000*$P$94</f>
        <v>43.7</v>
      </c>
      <c r="Q90" s="127"/>
      <c r="R90" s="127" t="s">
        <v>78</v>
      </c>
      <c r="S90" s="127">
        <v>53.9</v>
      </c>
      <c r="T90" s="127">
        <f t="shared" si="21"/>
        <v>53.9</v>
      </c>
    </row>
    <row r="91" spans="1:20" s="79" customFormat="1" ht="15" customHeight="1">
      <c r="A91" s="83"/>
      <c r="B91" s="83" t="s">
        <v>106</v>
      </c>
      <c r="C91" s="83">
        <v>115.2</v>
      </c>
      <c r="D91" s="127">
        <f>C91/1000*$D$94</f>
        <v>115.2</v>
      </c>
      <c r="E91" s="127"/>
      <c r="F91" s="127" t="s">
        <v>93</v>
      </c>
      <c r="G91" s="127">
        <v>18</v>
      </c>
      <c r="H91" s="127">
        <f t="shared" si="20"/>
        <v>18</v>
      </c>
      <c r="I91" s="83"/>
      <c r="J91" s="83" t="s">
        <v>84</v>
      </c>
      <c r="K91" s="83">
        <v>20.2</v>
      </c>
      <c r="L91" s="127">
        <f>K91/1000.1*$L$94</f>
        <v>20.197980201979803</v>
      </c>
      <c r="M91" s="83"/>
      <c r="N91" s="127" t="s">
        <v>137</v>
      </c>
      <c r="O91" s="127">
        <v>5.7</v>
      </c>
      <c r="P91" s="127">
        <f>O91/1000*$P$94</f>
        <v>5.7</v>
      </c>
      <c r="Q91" s="127"/>
      <c r="R91" s="127" t="s">
        <v>76</v>
      </c>
      <c r="S91" s="127">
        <v>328.6</v>
      </c>
      <c r="T91" s="127">
        <f t="shared" si="21"/>
        <v>328.6</v>
      </c>
    </row>
    <row r="92" spans="1:20" s="79" customFormat="1" ht="15" customHeight="1">
      <c r="A92" s="83"/>
      <c r="B92" s="83" t="s">
        <v>93</v>
      </c>
      <c r="C92" s="83">
        <v>298</v>
      </c>
      <c r="D92" s="127">
        <f>C92/1000*$D$94</f>
        <v>298</v>
      </c>
      <c r="E92" s="127"/>
      <c r="F92" s="127" t="s">
        <v>105</v>
      </c>
      <c r="G92" s="127">
        <v>9.8</v>
      </c>
      <c r="H92" s="127">
        <f t="shared" si="20"/>
        <v>9.8</v>
      </c>
      <c r="I92" s="83"/>
      <c r="J92" s="83" t="s">
        <v>83</v>
      </c>
      <c r="K92" s="83">
        <v>17.4</v>
      </c>
      <c r="L92" s="127">
        <f>K92/1000.1*$L$94</f>
        <v>17.398260173982603</v>
      </c>
      <c r="M92" s="83"/>
      <c r="N92" s="127" t="s">
        <v>88</v>
      </c>
      <c r="O92" s="127">
        <v>21.7</v>
      </c>
      <c r="P92" s="127">
        <f>O92/1000*$P$94</f>
        <v>21.7</v>
      </c>
      <c r="Q92" s="127"/>
      <c r="R92" s="127" t="s">
        <v>84</v>
      </c>
      <c r="S92" s="127">
        <v>390.8</v>
      </c>
      <c r="T92" s="127">
        <f t="shared" si="21"/>
        <v>390.8</v>
      </c>
    </row>
    <row r="93" spans="1:20" s="79" customFormat="1" ht="15" customHeight="1">
      <c r="A93" s="83"/>
      <c r="B93" s="83" t="s">
        <v>102</v>
      </c>
      <c r="C93" s="83">
        <v>194.7</v>
      </c>
      <c r="D93" s="127">
        <f>C93/1000*$D$94</f>
        <v>194.7</v>
      </c>
      <c r="E93" s="127"/>
      <c r="F93" s="127" t="s">
        <v>80</v>
      </c>
      <c r="G93" s="127">
        <v>26.2</v>
      </c>
      <c r="H93" s="127">
        <f t="shared" si="20"/>
        <v>26.2</v>
      </c>
      <c r="I93" s="83"/>
      <c r="J93" s="83" t="s">
        <v>142</v>
      </c>
      <c r="K93" s="83">
        <v>1.7</v>
      </c>
      <c r="L93" s="127">
        <f>K93/1000.1*$L$94</f>
        <v>1.6998300169983003</v>
      </c>
      <c r="M93" s="83"/>
      <c r="N93" s="127" t="s">
        <v>76</v>
      </c>
      <c r="O93" s="127">
        <v>678</v>
      </c>
      <c r="P93" s="127">
        <f>O93/1000*$P$94</f>
        <v>678</v>
      </c>
      <c r="Q93" s="127"/>
      <c r="R93" s="127" t="s">
        <v>103</v>
      </c>
      <c r="S93" s="127">
        <v>173.5</v>
      </c>
      <c r="T93" s="127">
        <f t="shared" si="21"/>
        <v>173.5</v>
      </c>
    </row>
    <row r="94" spans="1:20" s="79" customFormat="1" ht="15" customHeight="1">
      <c r="A94" s="83"/>
      <c r="B94" s="84" t="s">
        <v>94</v>
      </c>
      <c r="C94" s="84"/>
      <c r="D94" s="128">
        <v>1000</v>
      </c>
      <c r="E94" s="127"/>
      <c r="F94" s="127" t="s">
        <v>104</v>
      </c>
      <c r="G94" s="127">
        <v>6.2</v>
      </c>
      <c r="H94" s="127">
        <f t="shared" si="20"/>
        <v>6.2</v>
      </c>
      <c r="I94" s="83"/>
      <c r="J94" s="84" t="s">
        <v>94</v>
      </c>
      <c r="K94" s="84"/>
      <c r="L94" s="128">
        <v>1000</v>
      </c>
      <c r="M94" s="84"/>
      <c r="N94" s="128" t="s">
        <v>94</v>
      </c>
      <c r="O94" s="128"/>
      <c r="P94" s="128">
        <f>SUM(O89:O93)</f>
        <v>1000</v>
      </c>
      <c r="Q94" s="127"/>
      <c r="R94" s="127" t="s">
        <v>96</v>
      </c>
      <c r="S94" s="127">
        <v>5.2</v>
      </c>
      <c r="T94" s="127">
        <f t="shared" si="21"/>
        <v>5.2</v>
      </c>
    </row>
    <row r="95" spans="2:20" s="79" customFormat="1" ht="15" customHeight="1">
      <c r="B95" s="83"/>
      <c r="C95" s="83"/>
      <c r="D95" s="127"/>
      <c r="E95" s="127"/>
      <c r="F95" s="128" t="s">
        <v>94</v>
      </c>
      <c r="G95" s="128"/>
      <c r="H95" s="128">
        <f>SUM(G89:G94)</f>
        <v>1000</v>
      </c>
      <c r="I95" s="83"/>
      <c r="J95" s="83"/>
      <c r="K95" s="83"/>
      <c r="L95" s="127"/>
      <c r="M95" s="83"/>
      <c r="N95" s="127"/>
      <c r="O95" s="127"/>
      <c r="P95" s="127"/>
      <c r="Q95" s="127"/>
      <c r="R95" s="128" t="s">
        <v>94</v>
      </c>
      <c r="S95" s="128"/>
      <c r="T95" s="128">
        <f>SUM(S89:S94)</f>
        <v>1000</v>
      </c>
    </row>
    <row r="96" spans="2:20" s="79" customFormat="1" ht="15" customHeight="1">
      <c r="B96" s="83"/>
      <c r="C96" s="83"/>
      <c r="D96" s="127"/>
      <c r="E96" s="127"/>
      <c r="F96" s="128"/>
      <c r="G96" s="128"/>
      <c r="H96" s="128"/>
      <c r="I96" s="83"/>
      <c r="J96" s="83"/>
      <c r="K96" s="83"/>
      <c r="L96" s="127"/>
      <c r="M96" s="83"/>
      <c r="N96" s="127"/>
      <c r="O96" s="127"/>
      <c r="P96" s="127"/>
      <c r="Q96" s="127"/>
      <c r="R96" s="128"/>
      <c r="S96" s="128"/>
      <c r="T96" s="128"/>
    </row>
    <row r="97" spans="2:20" s="79" customFormat="1" ht="15" customHeight="1">
      <c r="B97" s="21" t="s">
        <v>65</v>
      </c>
      <c r="C97" s="22"/>
      <c r="D97" s="8" t="s">
        <v>143</v>
      </c>
      <c r="E97" s="12"/>
      <c r="F97" s="21" t="s">
        <v>65</v>
      </c>
      <c r="G97" s="127"/>
      <c r="H97" s="8" t="s">
        <v>113</v>
      </c>
      <c r="I97" s="12"/>
      <c r="J97" s="21" t="s">
        <v>65</v>
      </c>
      <c r="K97" s="103"/>
      <c r="L97" s="8" t="s">
        <v>143</v>
      </c>
      <c r="M97" s="12"/>
      <c r="N97" s="130"/>
      <c r="O97" s="130"/>
      <c r="P97" s="130"/>
      <c r="Q97" s="130"/>
      <c r="R97" s="130"/>
      <c r="S97" s="130"/>
      <c r="T97" s="130"/>
    </row>
    <row r="98" spans="2:20" s="79" customFormat="1" ht="15" customHeight="1">
      <c r="B98" s="21" t="s">
        <v>68</v>
      </c>
      <c r="C98" s="22"/>
      <c r="D98" s="14"/>
      <c r="E98" s="12"/>
      <c r="F98" s="21" t="s">
        <v>68</v>
      </c>
      <c r="G98" s="127"/>
      <c r="H98" s="16" t="s">
        <v>57</v>
      </c>
      <c r="I98" s="12"/>
      <c r="J98" s="21" t="s">
        <v>68</v>
      </c>
      <c r="K98" s="10"/>
      <c r="L98" s="14" t="s">
        <v>59</v>
      </c>
      <c r="M98" s="14"/>
      <c r="N98" s="130"/>
      <c r="O98" s="130"/>
      <c r="P98" s="130"/>
      <c r="Q98" s="130"/>
      <c r="R98" s="130"/>
      <c r="S98" s="130"/>
      <c r="T98" s="130"/>
    </row>
    <row r="99" spans="2:20" s="79" customFormat="1" ht="15" customHeight="1">
      <c r="B99" s="21" t="s">
        <v>69</v>
      </c>
      <c r="C99" s="22"/>
      <c r="D99" s="14" t="s">
        <v>56</v>
      </c>
      <c r="E99" s="12"/>
      <c r="F99" s="21" t="s">
        <v>69</v>
      </c>
      <c r="G99" s="127"/>
      <c r="H99" s="16" t="s">
        <v>144</v>
      </c>
      <c r="I99" s="12"/>
      <c r="J99" s="21" t="s">
        <v>69</v>
      </c>
      <c r="K99" s="10"/>
      <c r="L99" s="14" t="s">
        <v>145</v>
      </c>
      <c r="M99" s="14"/>
      <c r="N99" s="130"/>
      <c r="O99" s="130"/>
      <c r="P99" s="130"/>
      <c r="Q99" s="130"/>
      <c r="R99" s="130"/>
      <c r="S99" s="130"/>
      <c r="T99" s="130"/>
    </row>
    <row r="100" spans="2:20" s="79" customFormat="1" ht="15" customHeight="1">
      <c r="B100" s="21" t="s">
        <v>73</v>
      </c>
      <c r="C100" s="22"/>
      <c r="D100" s="8"/>
      <c r="E100" s="12"/>
      <c r="F100" s="21" t="s">
        <v>73</v>
      </c>
      <c r="G100" s="127"/>
      <c r="H100" s="26"/>
      <c r="I100" s="12"/>
      <c r="J100" s="21" t="s">
        <v>73</v>
      </c>
      <c r="K100" s="10"/>
      <c r="L100" s="8" t="s">
        <v>146</v>
      </c>
      <c r="M100" s="14"/>
      <c r="N100" s="130"/>
      <c r="O100" s="130"/>
      <c r="P100" s="130"/>
      <c r="Q100" s="130"/>
      <c r="R100" s="130"/>
      <c r="S100" s="130"/>
      <c r="T100" s="130"/>
    </row>
    <row r="101" spans="2:20" s="79" customFormat="1" ht="15" customHeight="1">
      <c r="B101" s="89" t="s">
        <v>100</v>
      </c>
      <c r="C101" s="91">
        <v>50</v>
      </c>
      <c r="D101" s="131">
        <f aca="true" t="shared" si="22" ref="D101:D107">C101/132.9*$D$108</f>
        <v>376.2227238525207</v>
      </c>
      <c r="E101" s="127"/>
      <c r="F101" s="127" t="s">
        <v>93</v>
      </c>
      <c r="G101" s="127">
        <v>77.1</v>
      </c>
      <c r="H101" s="127">
        <f aca="true" t="shared" si="23" ref="H101:H108">G101/1000*$H$109</f>
        <v>77.1</v>
      </c>
      <c r="I101" s="83"/>
      <c r="J101" s="89" t="s">
        <v>147</v>
      </c>
      <c r="K101" s="90">
        <v>70</v>
      </c>
      <c r="L101" s="131">
        <f>K101/182.5*$L$105</f>
        <v>383.5616438356164</v>
      </c>
      <c r="M101" s="83"/>
      <c r="N101" s="130"/>
      <c r="O101" s="130"/>
      <c r="P101" s="130"/>
      <c r="Q101" s="127"/>
      <c r="R101" s="130"/>
      <c r="S101" s="130"/>
      <c r="T101" s="130"/>
    </row>
    <row r="102" spans="2:20" s="79" customFormat="1" ht="15" customHeight="1">
      <c r="B102" s="89" t="s">
        <v>78</v>
      </c>
      <c r="C102" s="91">
        <v>60</v>
      </c>
      <c r="D102" s="131">
        <f t="shared" si="22"/>
        <v>451.46726862302484</v>
      </c>
      <c r="E102" s="127"/>
      <c r="F102" s="127" t="s">
        <v>92</v>
      </c>
      <c r="G102" s="127">
        <v>382.8</v>
      </c>
      <c r="H102" s="127">
        <f t="shared" si="23"/>
        <v>382.8</v>
      </c>
      <c r="I102" s="83"/>
      <c r="J102" s="89" t="s">
        <v>129</v>
      </c>
      <c r="K102" s="90">
        <v>52</v>
      </c>
      <c r="L102" s="131">
        <f>K102/182.5*$L$105</f>
        <v>284.93150684931504</v>
      </c>
      <c r="M102" s="83"/>
      <c r="N102" s="130"/>
      <c r="O102" s="130"/>
      <c r="P102" s="130"/>
      <c r="Q102" s="127"/>
      <c r="R102" s="130"/>
      <c r="S102" s="130"/>
      <c r="T102" s="130"/>
    </row>
    <row r="103" spans="2:20" s="79" customFormat="1" ht="15" customHeight="1">
      <c r="B103" s="89" t="s">
        <v>148</v>
      </c>
      <c r="C103" s="91">
        <v>8</v>
      </c>
      <c r="D103" s="131">
        <f t="shared" si="22"/>
        <v>60.19563581640331</v>
      </c>
      <c r="E103" s="127"/>
      <c r="F103" s="127" t="s">
        <v>105</v>
      </c>
      <c r="G103" s="127">
        <v>198.9</v>
      </c>
      <c r="H103" s="127">
        <f t="shared" si="23"/>
        <v>198.9</v>
      </c>
      <c r="I103" s="83"/>
      <c r="J103" s="89" t="s">
        <v>130</v>
      </c>
      <c r="K103" s="90">
        <v>12.5</v>
      </c>
      <c r="L103" s="131">
        <f>K103/182.5*$L$105</f>
        <v>68.4931506849315</v>
      </c>
      <c r="M103" s="83"/>
      <c r="N103" s="130"/>
      <c r="O103" s="130"/>
      <c r="P103" s="130"/>
      <c r="Q103" s="127"/>
      <c r="R103" s="130"/>
      <c r="S103" s="130"/>
      <c r="T103" s="130"/>
    </row>
    <row r="104" spans="2:20" s="79" customFormat="1" ht="15" customHeight="1">
      <c r="B104" s="89" t="s">
        <v>90</v>
      </c>
      <c r="C104" s="91">
        <v>4.2</v>
      </c>
      <c r="D104" s="131">
        <f t="shared" si="22"/>
        <v>31.60270880361174</v>
      </c>
      <c r="E104" s="127"/>
      <c r="F104" s="127" t="s">
        <v>90</v>
      </c>
      <c r="G104" s="127">
        <v>119.2</v>
      </c>
      <c r="H104" s="127">
        <f t="shared" si="23"/>
        <v>119.2</v>
      </c>
      <c r="I104" s="83"/>
      <c r="J104" s="89" t="s">
        <v>124</v>
      </c>
      <c r="K104" s="90">
        <v>48</v>
      </c>
      <c r="L104" s="131">
        <f>K104/182.5*$L$105</f>
        <v>263.01369863013696</v>
      </c>
      <c r="M104" s="83"/>
      <c r="N104" s="130"/>
      <c r="O104" s="130"/>
      <c r="P104" s="130"/>
      <c r="Q104" s="127"/>
      <c r="R104" s="130"/>
      <c r="S104" s="130"/>
      <c r="T104" s="130"/>
    </row>
    <row r="105" spans="2:20" s="79" customFormat="1" ht="15" customHeight="1">
      <c r="B105" s="89" t="s">
        <v>83</v>
      </c>
      <c r="C105" s="91">
        <v>8.7</v>
      </c>
      <c r="D105" s="131">
        <f t="shared" si="22"/>
        <v>65.4627539503386</v>
      </c>
      <c r="E105" s="127"/>
      <c r="F105" s="127" t="s">
        <v>76</v>
      </c>
      <c r="G105" s="127">
        <v>116.1</v>
      </c>
      <c r="H105" s="127">
        <f t="shared" si="23"/>
        <v>116.1</v>
      </c>
      <c r="I105" s="83"/>
      <c r="J105" s="81" t="s">
        <v>94</v>
      </c>
      <c r="K105" s="83"/>
      <c r="L105" s="128">
        <v>1000</v>
      </c>
      <c r="M105" s="83"/>
      <c r="N105" s="130"/>
      <c r="O105" s="130"/>
      <c r="P105" s="130"/>
      <c r="Q105" s="127"/>
      <c r="R105" s="130"/>
      <c r="S105" s="130"/>
      <c r="T105" s="130"/>
    </row>
    <row r="106" spans="2:20" s="79" customFormat="1" ht="15" customHeight="1">
      <c r="B106" s="89" t="s">
        <v>84</v>
      </c>
      <c r="C106" s="91">
        <v>1</v>
      </c>
      <c r="D106" s="131">
        <f t="shared" si="22"/>
        <v>7.524454477050414</v>
      </c>
      <c r="E106" s="127"/>
      <c r="F106" s="127" t="s">
        <v>149</v>
      </c>
      <c r="G106" s="127">
        <v>23.8</v>
      </c>
      <c r="H106" s="127">
        <f t="shared" si="23"/>
        <v>23.8</v>
      </c>
      <c r="I106" s="83"/>
      <c r="J106" s="83"/>
      <c r="K106" s="83"/>
      <c r="L106" s="127"/>
      <c r="M106" s="83"/>
      <c r="N106" s="130"/>
      <c r="O106" s="130"/>
      <c r="P106" s="130"/>
      <c r="Q106" s="127"/>
      <c r="R106" s="130"/>
      <c r="S106" s="130"/>
      <c r="T106" s="130"/>
    </row>
    <row r="107" spans="2:20" s="79" customFormat="1" ht="15" customHeight="1">
      <c r="B107" s="89" t="s">
        <v>89</v>
      </c>
      <c r="C107" s="91">
        <v>1</v>
      </c>
      <c r="D107" s="131">
        <f t="shared" si="22"/>
        <v>7.524454477050414</v>
      </c>
      <c r="E107" s="127"/>
      <c r="F107" s="127" t="s">
        <v>80</v>
      </c>
      <c r="G107" s="127">
        <v>65.1</v>
      </c>
      <c r="H107" s="127">
        <f t="shared" si="23"/>
        <v>65.1</v>
      </c>
      <c r="I107" s="83"/>
      <c r="J107" s="83"/>
      <c r="K107" s="83"/>
      <c r="L107" s="127"/>
      <c r="M107" s="83"/>
      <c r="N107" s="130"/>
      <c r="O107" s="130"/>
      <c r="P107" s="130"/>
      <c r="Q107" s="127"/>
      <c r="R107" s="130"/>
      <c r="S107" s="130"/>
      <c r="T107" s="130"/>
    </row>
    <row r="108" spans="2:20" s="79" customFormat="1" ht="15" customHeight="1">
      <c r="B108" s="81" t="s">
        <v>94</v>
      </c>
      <c r="C108" s="91"/>
      <c r="D108" s="128">
        <v>1000</v>
      </c>
      <c r="E108" s="127"/>
      <c r="F108" s="127" t="s">
        <v>78</v>
      </c>
      <c r="G108" s="127">
        <v>17</v>
      </c>
      <c r="H108" s="127">
        <f t="shared" si="23"/>
        <v>17</v>
      </c>
      <c r="I108" s="83"/>
      <c r="J108" s="84"/>
      <c r="K108" s="84"/>
      <c r="L108" s="128"/>
      <c r="M108" s="84"/>
      <c r="N108" s="130"/>
      <c r="O108" s="130"/>
      <c r="P108" s="130"/>
      <c r="Q108" s="127"/>
      <c r="R108" s="127"/>
      <c r="S108" s="127"/>
      <c r="T108" s="127"/>
    </row>
    <row r="109" spans="2:20" s="79" customFormat="1" ht="15" customHeight="1">
      <c r="B109" s="83"/>
      <c r="C109" s="83"/>
      <c r="D109" s="127"/>
      <c r="E109" s="127"/>
      <c r="F109" s="128" t="s">
        <v>94</v>
      </c>
      <c r="G109" s="128"/>
      <c r="H109" s="128">
        <f>SUM(G101:G108)</f>
        <v>1000</v>
      </c>
      <c r="I109" s="83"/>
      <c r="J109" s="83"/>
      <c r="K109" s="83"/>
      <c r="L109" s="127"/>
      <c r="M109" s="83"/>
      <c r="N109" s="127"/>
      <c r="O109" s="127"/>
      <c r="P109" s="127"/>
      <c r="Q109" s="127"/>
      <c r="R109" s="127"/>
      <c r="S109" s="127"/>
      <c r="T109" s="127"/>
    </row>
    <row r="110" spans="4:20" s="79" customFormat="1" ht="15" customHeight="1">
      <c r="D110" s="130"/>
      <c r="E110" s="130"/>
      <c r="F110" s="137"/>
      <c r="G110" s="137"/>
      <c r="H110" s="137"/>
      <c r="L110" s="130"/>
      <c r="N110" s="130"/>
      <c r="O110" s="130"/>
      <c r="P110" s="130"/>
      <c r="Q110" s="130"/>
      <c r="R110" s="130"/>
      <c r="S110" s="130"/>
      <c r="T110" s="130"/>
    </row>
    <row r="111" spans="2:20" s="79" customFormat="1" ht="15" customHeight="1">
      <c r="B111" s="83"/>
      <c r="C111" s="83"/>
      <c r="D111" s="127"/>
      <c r="E111" s="127"/>
      <c r="F111" s="130"/>
      <c r="G111" s="130"/>
      <c r="H111" s="130"/>
      <c r="I111" s="83"/>
      <c r="J111" s="83"/>
      <c r="K111" s="83"/>
      <c r="L111" s="127"/>
      <c r="M111" s="83"/>
      <c r="N111" s="130"/>
      <c r="O111" s="130"/>
      <c r="P111" s="130"/>
      <c r="Q111" s="127"/>
      <c r="R111" s="127"/>
      <c r="S111" s="127"/>
      <c r="T111" s="127"/>
    </row>
    <row r="112" spans="2:20" s="79" customFormat="1" ht="15" customHeight="1">
      <c r="B112" s="83"/>
      <c r="C112" s="83"/>
      <c r="D112" s="127"/>
      <c r="E112" s="127"/>
      <c r="F112" s="130"/>
      <c r="G112" s="130"/>
      <c r="H112" s="130"/>
      <c r="I112" s="83"/>
      <c r="J112" s="83"/>
      <c r="K112" s="83"/>
      <c r="L112" s="127"/>
      <c r="M112" s="83"/>
      <c r="N112" s="130"/>
      <c r="O112" s="130"/>
      <c r="P112" s="130"/>
      <c r="Q112" s="127"/>
      <c r="R112" s="127"/>
      <c r="S112" s="127"/>
      <c r="T112" s="127"/>
    </row>
    <row r="113" spans="2:20" s="79" customFormat="1" ht="15" customHeight="1">
      <c r="B113" s="83"/>
      <c r="C113" s="83"/>
      <c r="D113" s="127"/>
      <c r="E113" s="127"/>
      <c r="F113" s="130"/>
      <c r="G113" s="130"/>
      <c r="H113" s="130"/>
      <c r="I113" s="83"/>
      <c r="J113" s="83"/>
      <c r="K113" s="83"/>
      <c r="L113" s="127"/>
      <c r="M113" s="83"/>
      <c r="N113" s="130"/>
      <c r="O113" s="130"/>
      <c r="P113" s="130"/>
      <c r="Q113" s="127"/>
      <c r="R113" s="127"/>
      <c r="S113" s="127"/>
      <c r="T113" s="127"/>
    </row>
    <row r="114" spans="2:20" s="79" customFormat="1" ht="15" customHeight="1">
      <c r="B114" s="83"/>
      <c r="C114" s="83"/>
      <c r="D114" s="127"/>
      <c r="E114" s="127"/>
      <c r="F114" s="130"/>
      <c r="G114" s="130"/>
      <c r="H114" s="130"/>
      <c r="I114" s="83"/>
      <c r="J114" s="83"/>
      <c r="K114" s="83"/>
      <c r="L114" s="127"/>
      <c r="M114" s="83"/>
      <c r="N114" s="130"/>
      <c r="O114" s="130"/>
      <c r="P114" s="130"/>
      <c r="Q114" s="127"/>
      <c r="R114" s="127"/>
      <c r="S114" s="127"/>
      <c r="T114" s="127"/>
    </row>
    <row r="115" spans="2:20" s="79" customFormat="1" ht="15" customHeight="1">
      <c r="B115" s="83"/>
      <c r="C115" s="83"/>
      <c r="D115" s="127"/>
      <c r="E115" s="127"/>
      <c r="F115" s="130"/>
      <c r="G115" s="130"/>
      <c r="H115" s="130"/>
      <c r="I115" s="83"/>
      <c r="J115" s="83"/>
      <c r="K115" s="83"/>
      <c r="L115" s="127"/>
      <c r="M115" s="83"/>
      <c r="N115" s="130"/>
      <c r="O115" s="130"/>
      <c r="P115" s="130"/>
      <c r="Q115" s="127"/>
      <c r="R115" s="127"/>
      <c r="S115" s="127"/>
      <c r="T115" s="127"/>
    </row>
    <row r="116" spans="2:20" s="79" customFormat="1" ht="15" customHeight="1">
      <c r="B116" s="83"/>
      <c r="C116" s="83"/>
      <c r="D116" s="127"/>
      <c r="E116" s="127"/>
      <c r="F116" s="130"/>
      <c r="G116" s="130"/>
      <c r="H116" s="130"/>
      <c r="I116" s="83"/>
      <c r="J116" s="83"/>
      <c r="K116" s="83"/>
      <c r="L116" s="127"/>
      <c r="M116" s="83"/>
      <c r="N116" s="130"/>
      <c r="O116" s="130"/>
      <c r="P116" s="130"/>
      <c r="Q116" s="127"/>
      <c r="R116" s="127"/>
      <c r="S116" s="127"/>
      <c r="T116" s="127"/>
    </row>
    <row r="117" spans="1:20" s="79" customFormat="1" ht="15" customHeight="1">
      <c r="A117" s="80"/>
      <c r="B117" s="84"/>
      <c r="C117" s="84"/>
      <c r="D117" s="128"/>
      <c r="E117" s="128"/>
      <c r="F117" s="130"/>
      <c r="G117" s="130"/>
      <c r="H117" s="130"/>
      <c r="I117" s="84"/>
      <c r="J117" s="84"/>
      <c r="K117" s="84"/>
      <c r="L117" s="128"/>
      <c r="M117" s="83"/>
      <c r="N117" s="129"/>
      <c r="O117" s="129"/>
      <c r="P117" s="129"/>
      <c r="Q117" s="127"/>
      <c r="R117" s="128"/>
      <c r="S117" s="128"/>
      <c r="T117" s="128"/>
    </row>
    <row r="118" spans="1:20" s="87" customFormat="1" ht="20.25" customHeight="1">
      <c r="A118" s="88"/>
      <c r="B118" s="85"/>
      <c r="C118" s="85"/>
      <c r="D118" s="126"/>
      <c r="E118" s="126"/>
      <c r="F118" s="126"/>
      <c r="G118" s="126"/>
      <c r="H118" s="126"/>
      <c r="I118" s="85"/>
      <c r="J118" s="85"/>
      <c r="K118" s="85"/>
      <c r="L118" s="126"/>
      <c r="M118" s="86"/>
      <c r="N118" s="129"/>
      <c r="O118" s="129"/>
      <c r="P118" s="129"/>
      <c r="Q118" s="129"/>
      <c r="R118" s="126"/>
      <c r="S118" s="126"/>
      <c r="T118" s="126"/>
    </row>
    <row r="119" spans="1:20" s="87" customFormat="1" ht="16.5" customHeight="1">
      <c r="A119" s="88"/>
      <c r="D119" s="138"/>
      <c r="E119" s="126"/>
      <c r="F119" s="21"/>
      <c r="G119" s="126"/>
      <c r="H119" s="26"/>
      <c r="I119" s="85"/>
      <c r="J119" s="21"/>
      <c r="K119" s="85"/>
      <c r="L119" s="26"/>
      <c r="M119" s="86"/>
      <c r="N119" s="21"/>
      <c r="O119" s="129"/>
      <c r="P119" s="26"/>
      <c r="Q119" s="129"/>
      <c r="R119" s="21"/>
      <c r="S119" s="126"/>
      <c r="T119" s="26"/>
    </row>
    <row r="120" spans="1:20" s="87" customFormat="1" ht="16.5" customHeight="1">
      <c r="A120" s="88"/>
      <c r="D120" s="138"/>
      <c r="E120" s="126"/>
      <c r="F120" s="21"/>
      <c r="G120" s="126"/>
      <c r="H120" s="16"/>
      <c r="I120" s="85"/>
      <c r="J120" s="21"/>
      <c r="K120" s="85"/>
      <c r="L120" s="16"/>
      <c r="M120" s="86"/>
      <c r="N120" s="21"/>
      <c r="O120" s="129"/>
      <c r="P120" s="16"/>
      <c r="Q120" s="129"/>
      <c r="R120" s="21"/>
      <c r="S120" s="126"/>
      <c r="T120" s="16"/>
    </row>
    <row r="121" spans="1:21" s="79" customFormat="1" ht="13.5" customHeight="1">
      <c r="A121" s="80"/>
      <c r="D121" s="130"/>
      <c r="E121" s="128"/>
      <c r="F121" s="21"/>
      <c r="G121" s="126"/>
      <c r="H121" s="16"/>
      <c r="I121" s="85"/>
      <c r="J121" s="21"/>
      <c r="K121" s="85"/>
      <c r="L121" s="16"/>
      <c r="M121" s="86"/>
      <c r="N121" s="21"/>
      <c r="O121" s="129"/>
      <c r="P121" s="16"/>
      <c r="Q121" s="129"/>
      <c r="R121" s="21"/>
      <c r="S121" s="126"/>
      <c r="T121" s="16"/>
      <c r="U121" s="87"/>
    </row>
    <row r="122" spans="1:21" s="79" customFormat="1" ht="15" customHeight="1">
      <c r="A122" s="80"/>
      <c r="D122" s="130"/>
      <c r="E122" s="128"/>
      <c r="F122" s="21"/>
      <c r="G122" s="126"/>
      <c r="H122" s="26"/>
      <c r="I122" s="85"/>
      <c r="J122" s="21"/>
      <c r="K122" s="85"/>
      <c r="L122" s="26"/>
      <c r="M122" s="86"/>
      <c r="N122" s="21"/>
      <c r="O122" s="129"/>
      <c r="P122" s="26"/>
      <c r="Q122" s="129"/>
      <c r="R122" s="21"/>
      <c r="S122" s="126"/>
      <c r="T122" s="26"/>
      <c r="U122" s="87"/>
    </row>
    <row r="123" spans="4:20" s="79" customFormat="1" ht="15" customHeight="1">
      <c r="D123" s="130"/>
      <c r="E123" s="127"/>
      <c r="F123" s="127"/>
      <c r="G123" s="127"/>
      <c r="H123" s="127"/>
      <c r="I123" s="83"/>
      <c r="J123" s="83"/>
      <c r="K123" s="83"/>
      <c r="L123" s="127"/>
      <c r="M123" s="83"/>
      <c r="N123" s="131"/>
      <c r="O123" s="132"/>
      <c r="P123" s="131"/>
      <c r="Q123" s="127"/>
      <c r="R123" s="131"/>
      <c r="S123" s="131"/>
      <c r="T123" s="131"/>
    </row>
    <row r="124" spans="4:20" s="79" customFormat="1" ht="15" customHeight="1">
      <c r="D124" s="130"/>
      <c r="E124" s="127"/>
      <c r="F124" s="127"/>
      <c r="G124" s="127"/>
      <c r="H124" s="127"/>
      <c r="I124" s="83"/>
      <c r="J124" s="83"/>
      <c r="K124" s="83"/>
      <c r="L124" s="127"/>
      <c r="M124" s="83"/>
      <c r="N124" s="131"/>
      <c r="O124" s="132"/>
      <c r="P124" s="131"/>
      <c r="Q124" s="127"/>
      <c r="R124" s="131"/>
      <c r="S124" s="131"/>
      <c r="T124" s="131"/>
    </row>
    <row r="125" spans="4:20" s="79" customFormat="1" ht="15" customHeight="1">
      <c r="D125" s="130"/>
      <c r="E125" s="127"/>
      <c r="F125" s="127"/>
      <c r="G125" s="127"/>
      <c r="H125" s="127"/>
      <c r="I125" s="83"/>
      <c r="J125" s="83"/>
      <c r="K125" s="83"/>
      <c r="L125" s="127"/>
      <c r="M125" s="83"/>
      <c r="N125" s="131"/>
      <c r="O125" s="132"/>
      <c r="P125" s="131"/>
      <c r="Q125" s="127"/>
      <c r="R125" s="131"/>
      <c r="S125" s="131"/>
      <c r="T125" s="131"/>
    </row>
    <row r="126" spans="4:20" s="79" customFormat="1" ht="15" customHeight="1">
      <c r="D126" s="130"/>
      <c r="E126" s="127"/>
      <c r="F126" s="127"/>
      <c r="G126" s="127"/>
      <c r="H126" s="127"/>
      <c r="I126" s="83"/>
      <c r="J126" s="83"/>
      <c r="K126" s="83"/>
      <c r="L126" s="127"/>
      <c r="M126" s="83"/>
      <c r="N126" s="131"/>
      <c r="O126" s="132"/>
      <c r="P126" s="131"/>
      <c r="Q126" s="127"/>
      <c r="R126" s="131"/>
      <c r="S126" s="131"/>
      <c r="T126" s="131"/>
    </row>
    <row r="127" spans="4:20" s="79" customFormat="1" ht="15" customHeight="1">
      <c r="D127" s="130"/>
      <c r="E127" s="127"/>
      <c r="F127" s="127"/>
      <c r="G127" s="127"/>
      <c r="H127" s="127"/>
      <c r="I127" s="83"/>
      <c r="J127" s="83"/>
      <c r="K127" s="83"/>
      <c r="L127" s="127"/>
      <c r="M127" s="83"/>
      <c r="N127" s="133"/>
      <c r="O127" s="127"/>
      <c r="P127" s="128"/>
      <c r="Q127" s="127"/>
      <c r="R127" s="131"/>
      <c r="S127" s="131"/>
      <c r="T127" s="131"/>
    </row>
    <row r="128" spans="4:20" s="79" customFormat="1" ht="15" customHeight="1">
      <c r="D128" s="130"/>
      <c r="E128" s="127"/>
      <c r="F128" s="127"/>
      <c r="G128" s="127"/>
      <c r="H128" s="127"/>
      <c r="I128" s="83"/>
      <c r="J128" s="92"/>
      <c r="K128" s="83"/>
      <c r="L128" s="127"/>
      <c r="M128" s="83"/>
      <c r="N128" s="127"/>
      <c r="O128" s="127"/>
      <c r="P128" s="127"/>
      <c r="Q128" s="127"/>
      <c r="R128" s="131"/>
      <c r="S128" s="131"/>
      <c r="T128" s="131"/>
    </row>
    <row r="129" spans="4:20" s="79" customFormat="1" ht="15" customHeight="1">
      <c r="D129" s="130"/>
      <c r="E129" s="127"/>
      <c r="F129" s="127"/>
      <c r="G129" s="127"/>
      <c r="H129" s="127"/>
      <c r="I129" s="83"/>
      <c r="J129" s="83"/>
      <c r="K129" s="83"/>
      <c r="L129" s="127"/>
      <c r="M129" s="83"/>
      <c r="N129" s="127"/>
      <c r="O129" s="127"/>
      <c r="P129" s="127"/>
      <c r="Q129" s="127"/>
      <c r="R129" s="131"/>
      <c r="S129" s="131"/>
      <c r="T129" s="131"/>
    </row>
    <row r="130" spans="4:20" s="80" customFormat="1" ht="15" customHeight="1">
      <c r="D130" s="137"/>
      <c r="E130" s="128"/>
      <c r="F130" s="128"/>
      <c r="G130" s="128"/>
      <c r="H130" s="128"/>
      <c r="I130" s="84"/>
      <c r="J130" s="84"/>
      <c r="K130" s="84"/>
      <c r="L130" s="128"/>
      <c r="M130" s="84"/>
      <c r="N130" s="128"/>
      <c r="O130" s="128"/>
      <c r="P130" s="128"/>
      <c r="Q130" s="128"/>
      <c r="R130" s="133"/>
      <c r="S130" s="131"/>
      <c r="T130" s="128"/>
    </row>
    <row r="131" spans="2:20" s="79" customFormat="1" ht="15" customHeight="1">
      <c r="B131" s="83"/>
      <c r="C131" s="83"/>
      <c r="D131" s="127"/>
      <c r="E131" s="127"/>
      <c r="F131" s="127"/>
      <c r="G131" s="127"/>
      <c r="H131" s="127"/>
      <c r="I131" s="83"/>
      <c r="J131" s="83"/>
      <c r="K131" s="83"/>
      <c r="L131" s="127"/>
      <c r="M131" s="83"/>
      <c r="N131" s="127"/>
      <c r="O131" s="127"/>
      <c r="P131" s="127"/>
      <c r="Q131" s="127"/>
      <c r="R131" s="127"/>
      <c r="S131" s="127"/>
      <c r="T131" s="127"/>
    </row>
    <row r="132" spans="4:20" s="82" customFormat="1" ht="15" customHeight="1">
      <c r="D132" s="134"/>
      <c r="E132" s="134"/>
      <c r="F132" s="134"/>
      <c r="G132" s="134"/>
      <c r="H132" s="134"/>
      <c r="L132" s="134"/>
      <c r="N132" s="134"/>
      <c r="O132" s="134"/>
      <c r="P132" s="134"/>
      <c r="Q132" s="134"/>
      <c r="R132" s="134"/>
      <c r="S132" s="134"/>
      <c r="T132" s="134"/>
    </row>
    <row r="133" spans="4:20" s="79" customFormat="1" ht="15" customHeight="1">
      <c r="D133" s="130"/>
      <c r="E133" s="130"/>
      <c r="F133" s="130"/>
      <c r="G133" s="130"/>
      <c r="H133" s="130"/>
      <c r="L133" s="130"/>
      <c r="N133" s="130"/>
      <c r="O133" s="130"/>
      <c r="P133" s="130"/>
      <c r="Q133" s="130"/>
      <c r="R133" s="130"/>
      <c r="S133" s="130"/>
      <c r="T133" s="130"/>
    </row>
    <row r="134" spans="4:20" s="79" customFormat="1" ht="15" customHeight="1">
      <c r="D134" s="130"/>
      <c r="E134" s="130"/>
      <c r="F134" s="130"/>
      <c r="G134" s="130"/>
      <c r="H134" s="130"/>
      <c r="L134" s="130"/>
      <c r="N134" s="130"/>
      <c r="O134" s="130"/>
      <c r="P134" s="130"/>
      <c r="Q134" s="130"/>
      <c r="R134" s="130"/>
      <c r="S134" s="130"/>
      <c r="T134" s="130"/>
    </row>
    <row r="135" spans="4:20" s="79" customFormat="1" ht="15" customHeight="1">
      <c r="D135" s="130"/>
      <c r="E135" s="130"/>
      <c r="F135" s="130"/>
      <c r="G135" s="130"/>
      <c r="H135" s="130"/>
      <c r="L135" s="130"/>
      <c r="N135" s="130"/>
      <c r="O135" s="130"/>
      <c r="P135" s="130"/>
      <c r="Q135" s="130"/>
      <c r="R135" s="130"/>
      <c r="S135" s="130"/>
      <c r="T135" s="130"/>
    </row>
    <row r="136" spans="4:20" s="79" customFormat="1" ht="15" customHeight="1">
      <c r="D136" s="130"/>
      <c r="E136" s="130"/>
      <c r="F136" s="130"/>
      <c r="G136" s="130"/>
      <c r="H136" s="130"/>
      <c r="L136" s="130"/>
      <c r="N136" s="130"/>
      <c r="O136" s="130"/>
      <c r="P136" s="130"/>
      <c r="Q136" s="130"/>
      <c r="R136" s="130"/>
      <c r="S136" s="130"/>
      <c r="T136" s="130"/>
    </row>
    <row r="137" spans="4:20" s="79" customFormat="1" ht="15" customHeight="1">
      <c r="D137" s="130"/>
      <c r="E137" s="130"/>
      <c r="F137" s="130"/>
      <c r="G137" s="130"/>
      <c r="H137" s="130"/>
      <c r="L137" s="130"/>
      <c r="N137" s="130"/>
      <c r="O137" s="130"/>
      <c r="P137" s="130"/>
      <c r="Q137" s="130"/>
      <c r="R137" s="130"/>
      <c r="S137" s="130"/>
      <c r="T137" s="130"/>
    </row>
    <row r="138" spans="4:20" s="79" customFormat="1" ht="15" customHeight="1">
      <c r="D138" s="130"/>
      <c r="E138" s="130"/>
      <c r="F138" s="130"/>
      <c r="G138" s="130"/>
      <c r="H138" s="130"/>
      <c r="L138" s="130"/>
      <c r="N138" s="130"/>
      <c r="O138" s="130"/>
      <c r="P138" s="130"/>
      <c r="Q138" s="130"/>
      <c r="R138" s="130"/>
      <c r="S138" s="130"/>
      <c r="T138" s="130"/>
    </row>
    <row r="139" spans="4:20" s="79" customFormat="1" ht="15" customHeight="1">
      <c r="D139" s="130"/>
      <c r="E139" s="130"/>
      <c r="F139" s="130"/>
      <c r="G139" s="130"/>
      <c r="H139" s="130"/>
      <c r="L139" s="130"/>
      <c r="N139" s="130"/>
      <c r="O139" s="130"/>
      <c r="P139" s="130"/>
      <c r="Q139" s="130"/>
      <c r="R139" s="130"/>
      <c r="S139" s="130"/>
      <c r="T139" s="130"/>
    </row>
    <row r="140" spans="4:20" s="79" customFormat="1" ht="15" customHeight="1">
      <c r="D140" s="130"/>
      <c r="E140" s="130"/>
      <c r="F140" s="130"/>
      <c r="G140" s="130"/>
      <c r="H140" s="130"/>
      <c r="L140" s="130"/>
      <c r="N140" s="130"/>
      <c r="O140" s="130"/>
      <c r="P140" s="130"/>
      <c r="Q140" s="130"/>
      <c r="R140" s="130"/>
      <c r="S140" s="130"/>
      <c r="T140" s="130"/>
    </row>
    <row r="141" spans="4:20" s="79" customFormat="1" ht="15" customHeight="1">
      <c r="D141" s="130"/>
      <c r="E141" s="130"/>
      <c r="F141" s="130"/>
      <c r="G141" s="130"/>
      <c r="H141" s="130"/>
      <c r="L141" s="130"/>
      <c r="N141" s="130"/>
      <c r="O141" s="130"/>
      <c r="P141" s="130"/>
      <c r="Q141" s="130"/>
      <c r="R141" s="130"/>
      <c r="S141" s="130"/>
      <c r="T141" s="130"/>
    </row>
    <row r="142" spans="4:20" s="79" customFormat="1" ht="15" customHeight="1">
      <c r="D142" s="130"/>
      <c r="E142" s="130"/>
      <c r="F142" s="130"/>
      <c r="G142" s="130"/>
      <c r="H142" s="130"/>
      <c r="L142" s="130"/>
      <c r="N142" s="130"/>
      <c r="O142" s="130"/>
      <c r="P142" s="130"/>
      <c r="Q142" s="130"/>
      <c r="R142" s="130"/>
      <c r="S142" s="130"/>
      <c r="T142" s="130"/>
    </row>
    <row r="143" spans="4:20" s="79" customFormat="1" ht="15" customHeight="1">
      <c r="D143" s="130"/>
      <c r="E143" s="130"/>
      <c r="F143" s="130"/>
      <c r="G143" s="130"/>
      <c r="H143" s="130"/>
      <c r="L143" s="130"/>
      <c r="N143" s="130"/>
      <c r="O143" s="130"/>
      <c r="P143" s="130"/>
      <c r="Q143" s="130"/>
      <c r="R143" s="130"/>
      <c r="S143" s="130"/>
      <c r="T143" s="130"/>
    </row>
    <row r="144" spans="4:20" s="79" customFormat="1" ht="15" customHeight="1">
      <c r="D144" s="130"/>
      <c r="E144" s="130"/>
      <c r="F144" s="130"/>
      <c r="G144" s="130"/>
      <c r="H144" s="130"/>
      <c r="L144" s="130"/>
      <c r="N144" s="130"/>
      <c r="O144" s="130"/>
      <c r="P144" s="130"/>
      <c r="Q144" s="130"/>
      <c r="R144" s="130"/>
      <c r="S144" s="130"/>
      <c r="T144" s="130"/>
    </row>
    <row r="145" spans="4:20" s="79" customFormat="1" ht="15" customHeight="1">
      <c r="D145" s="130"/>
      <c r="E145" s="130"/>
      <c r="F145" s="130"/>
      <c r="G145" s="130"/>
      <c r="H145" s="130"/>
      <c r="L145" s="130"/>
      <c r="N145" s="130"/>
      <c r="O145" s="130"/>
      <c r="P145" s="130"/>
      <c r="Q145" s="130"/>
      <c r="R145" s="130"/>
      <c r="S145" s="130"/>
      <c r="T145" s="130"/>
    </row>
    <row r="146" spans="4:20" s="79" customFormat="1" ht="15" customHeight="1">
      <c r="D146" s="130"/>
      <c r="E146" s="130"/>
      <c r="F146" s="130"/>
      <c r="G146" s="130"/>
      <c r="H146" s="130"/>
      <c r="L146" s="130"/>
      <c r="N146" s="130"/>
      <c r="O146" s="130"/>
      <c r="P146" s="130"/>
      <c r="Q146" s="130"/>
      <c r="R146" s="130"/>
      <c r="S146" s="130"/>
      <c r="T146" s="130"/>
    </row>
    <row r="147" spans="4:20" s="79" customFormat="1" ht="15" customHeight="1">
      <c r="D147" s="130"/>
      <c r="E147" s="130"/>
      <c r="F147" s="130"/>
      <c r="G147" s="130"/>
      <c r="H147" s="130"/>
      <c r="L147" s="130"/>
      <c r="N147" s="130"/>
      <c r="O147" s="130"/>
      <c r="P147" s="130"/>
      <c r="Q147" s="130"/>
      <c r="R147" s="130"/>
      <c r="S147" s="130"/>
      <c r="T147" s="130"/>
    </row>
    <row r="148" spans="4:20" s="79" customFormat="1" ht="15" customHeight="1">
      <c r="D148" s="130"/>
      <c r="E148" s="130"/>
      <c r="F148" s="130"/>
      <c r="G148" s="130"/>
      <c r="H148" s="130"/>
      <c r="L148" s="130"/>
      <c r="N148" s="130"/>
      <c r="O148" s="130"/>
      <c r="P148" s="130"/>
      <c r="Q148" s="130"/>
      <c r="R148" s="130"/>
      <c r="S148" s="130"/>
      <c r="T148" s="130"/>
    </row>
    <row r="149" spans="4:20" s="79" customFormat="1" ht="15" customHeight="1">
      <c r="D149" s="130"/>
      <c r="E149" s="130"/>
      <c r="F149" s="130"/>
      <c r="G149" s="130"/>
      <c r="H149" s="130"/>
      <c r="L149" s="130"/>
      <c r="N149" s="130"/>
      <c r="O149" s="130"/>
      <c r="P149" s="130"/>
      <c r="Q149" s="130"/>
      <c r="R149" s="130"/>
      <c r="S149" s="130"/>
      <c r="T149" s="130"/>
    </row>
  </sheetData>
  <mergeCells count="3">
    <mergeCell ref="B1:T1"/>
    <mergeCell ref="B2:T2"/>
    <mergeCell ref="A3:T3"/>
  </mergeCells>
  <printOptions horizontalCentered="1"/>
  <pageMargins left="0" right="0" top="0" bottom="0" header="0" footer="0"/>
  <pageSetup horizontalDpi="600" verticalDpi="600" orientation="portrait" paperSize="9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2011-07-15T01:00:33Z</cp:lastPrinted>
  <dcterms:created xsi:type="dcterms:W3CDTF">1996-12-17T01:32:42Z</dcterms:created>
  <dcterms:modified xsi:type="dcterms:W3CDTF">2011-12-20T02:31:38Z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